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5360" windowHeight="9405" activeTab="1"/>
  </bookViews>
  <sheets>
    <sheet name="Receipts" sheetId="1" r:id="rId1"/>
    <sheet name="Payments" sheetId="2" r:id="rId2"/>
    <sheet name="Summary" sheetId="3" r:id="rId3"/>
    <sheet name="Rec" sheetId="4" r:id="rId4"/>
  </sheets>
  <externalReferences>
    <externalReference r:id="rId5"/>
  </externalReferences>
  <definedNames>
    <definedName name="_xlnm._FilterDatabase" localSheetId="1" hidden="1">Payments!$A$7:$P$82</definedName>
    <definedName name="_xlnm.Print_Area" localSheetId="1">Payments!$A$1:$U$58</definedName>
    <definedName name="_xlnm.Print_Area" localSheetId="3">Rec!$A$1:$E$24</definedName>
    <definedName name="_xlnm.Print_Area" localSheetId="0">Receipts!$A$1:$L$25</definedName>
    <definedName name="_xlnm.Print_Area" localSheetId="2">Summary!$A$1:$E$12</definedName>
  </definedNames>
  <calcPr calcId="114210"/>
</workbook>
</file>

<file path=xl/calcChain.xml><?xml version="1.0" encoding="utf-8"?>
<calcChain xmlns="http://schemas.openxmlformats.org/spreadsheetml/2006/main">
  <c r="M57" i="2"/>
  <c r="L66"/>
  <c r="L65"/>
  <c r="K70"/>
  <c r="K69"/>
  <c r="K57"/>
  <c r="K62"/>
  <c r="K66"/>
  <c r="K65"/>
  <c r="K61"/>
  <c r="B8" i="3"/>
  <c r="B9"/>
  <c r="B7"/>
  <c r="B11"/>
  <c r="C8"/>
  <c r="C9"/>
  <c r="C11"/>
  <c r="D11"/>
  <c r="D8"/>
  <c r="D9"/>
  <c r="D7"/>
  <c r="G57" i="2"/>
  <c r="L57"/>
  <c r="N57"/>
  <c r="F57"/>
  <c r="E57"/>
  <c r="N30"/>
  <c r="K51"/>
  <c r="L29"/>
  <c r="L10"/>
  <c r="L28"/>
  <c r="L25"/>
  <c r="L51"/>
  <c r="K46"/>
  <c r="K42"/>
  <c r="K43"/>
  <c r="K41"/>
  <c r="K37"/>
  <c r="K33"/>
  <c r="K32"/>
  <c r="K27"/>
  <c r="K26"/>
  <c r="K9"/>
  <c r="K16"/>
  <c r="K23"/>
  <c r="K24"/>
  <c r="L9"/>
  <c r="L11"/>
  <c r="L12"/>
  <c r="L13"/>
  <c r="L14"/>
  <c r="L15"/>
  <c r="L16"/>
  <c r="L17"/>
  <c r="L18"/>
  <c r="L19"/>
  <c r="L20"/>
  <c r="L21"/>
  <c r="L22"/>
  <c r="L23"/>
  <c r="L24"/>
  <c r="L26"/>
  <c r="L27"/>
  <c r="L30"/>
  <c r="L31"/>
  <c r="L32"/>
  <c r="L33"/>
  <c r="L34"/>
  <c r="M35"/>
  <c r="L36"/>
  <c r="L37"/>
  <c r="L38"/>
  <c r="L39"/>
  <c r="L40"/>
  <c r="L41"/>
  <c r="L42"/>
  <c r="L43"/>
  <c r="L44"/>
  <c r="L45"/>
  <c r="L46"/>
  <c r="L47"/>
  <c r="L48"/>
  <c r="L49"/>
  <c r="L50"/>
  <c r="L52"/>
  <c r="L53"/>
  <c r="L8"/>
  <c r="G19" i="1"/>
  <c r="G10"/>
  <c r="G11"/>
  <c r="G12"/>
  <c r="G13"/>
  <c r="G14"/>
  <c r="G15"/>
  <c r="G16"/>
  <c r="G17"/>
  <c r="G18"/>
  <c r="G9"/>
  <c r="D23"/>
  <c r="F23"/>
  <c r="G23"/>
  <c r="A12" i="4"/>
  <c r="B12"/>
  <c r="C12"/>
  <c r="A9"/>
  <c r="B9"/>
  <c r="C9"/>
  <c r="A10"/>
  <c r="B10"/>
  <c r="C10"/>
  <c r="A11"/>
  <c r="B11"/>
  <c r="C11"/>
  <c r="C23" i="1"/>
  <c r="R55" i="2"/>
  <c r="F40"/>
  <c r="C4" i="4"/>
  <c r="C17"/>
  <c r="C21"/>
</calcChain>
</file>

<file path=xl/sharedStrings.xml><?xml version="1.0" encoding="utf-8"?>
<sst xmlns="http://schemas.openxmlformats.org/spreadsheetml/2006/main" count="252" uniqueCount="156">
  <si>
    <t xml:space="preserve">Buckland Tout Saints Parish Council </t>
  </si>
  <si>
    <t>RECEIPTS</t>
  </si>
  <si>
    <t>Date</t>
  </si>
  <si>
    <t>Name</t>
  </si>
  <si>
    <t>Bank</t>
  </si>
  <si>
    <t xml:space="preserve"> </t>
  </si>
  <si>
    <t xml:space="preserve"> </t>
  </si>
  <si>
    <t xml:space="preserve"> </t>
  </si>
  <si>
    <t xml:space="preserve">Buckland Tout Saints Parish Council </t>
  </si>
  <si>
    <t xml:space="preserve"> </t>
  </si>
  <si>
    <t>PAYMENTS</t>
  </si>
  <si>
    <t>Date</t>
  </si>
  <si>
    <t>Name</t>
  </si>
  <si>
    <t>Reason</t>
  </si>
  <si>
    <t>Vat</t>
  </si>
  <si>
    <t>Number</t>
  </si>
  <si>
    <t>DALC</t>
  </si>
  <si>
    <t>quarterly PAYE</t>
  </si>
  <si>
    <t xml:space="preserve">Buckland Tout Saints Parish Council </t>
  </si>
  <si>
    <t xml:space="preserve">Balance </t>
  </si>
  <si>
    <t>Receipts (Sheet1)</t>
  </si>
  <si>
    <t>Payments (Sheet 2)</t>
  </si>
  <si>
    <t>Cheque/cash</t>
  </si>
  <si>
    <t>BTS Hotel</t>
  </si>
  <si>
    <t>M. Moore</t>
  </si>
  <si>
    <t>Devon Air Ambulance</t>
  </si>
  <si>
    <t>K. Abraham</t>
  </si>
  <si>
    <t>Internal Audit fee</t>
  </si>
  <si>
    <t>Zurich Insurance</t>
  </si>
  <si>
    <t>cash</t>
  </si>
  <si>
    <t>Cash</t>
  </si>
  <si>
    <t>annual parish insurance</t>
  </si>
  <si>
    <t>Clerk May salary</t>
  </si>
  <si>
    <t>M.Moore</t>
  </si>
  <si>
    <t>D. Jones</t>
  </si>
  <si>
    <t>Minuted</t>
  </si>
  <si>
    <t>Carried forward</t>
  </si>
  <si>
    <t>TOTAL</t>
  </si>
  <si>
    <t>Bank reconciliation</t>
  </si>
  <si>
    <t>Balance per cash book</t>
  </si>
  <si>
    <t>Outstanding Lodgements</t>
  </si>
  <si>
    <t>Outstanding cheques</t>
  </si>
  <si>
    <t>Balance per Bank</t>
  </si>
  <si>
    <t>Adjusted total</t>
  </si>
  <si>
    <t>Difference</t>
  </si>
  <si>
    <t>Cleared</t>
  </si>
  <si>
    <r>
      <t>6th April 2016 - 5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2017</t>
    </r>
  </si>
  <si>
    <r>
      <t>6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2016 - 5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2017</t>
    </r>
  </si>
  <si>
    <t>Brought forward from 31 March 2016</t>
  </si>
  <si>
    <t>South Hams District Council precept</t>
  </si>
  <si>
    <t>teas/coffees at APM</t>
  </si>
  <si>
    <t xml:space="preserve">DALC </t>
  </si>
  <si>
    <t>councillor course</t>
  </si>
  <si>
    <t>donation in lieu of expenses</t>
  </si>
  <si>
    <t>clerk expenses</t>
  </si>
  <si>
    <t>Teas/coffees AGM</t>
  </si>
  <si>
    <t>Councillor travel expenses</t>
  </si>
  <si>
    <t>chairman's course</t>
  </si>
  <si>
    <t>cheque cancelled</t>
  </si>
  <si>
    <t>Clerk April salary</t>
  </si>
  <si>
    <t>HMRC</t>
  </si>
  <si>
    <t>Gazunder Jazz [picnic]</t>
  </si>
  <si>
    <t>Clerk June salary</t>
  </si>
  <si>
    <t>South Hams District Council TAP grant</t>
  </si>
  <si>
    <t>18/04/16</t>
  </si>
  <si>
    <t>20/04/16</t>
  </si>
  <si>
    <t>25/04/16</t>
  </si>
  <si>
    <t>16/05/16</t>
  </si>
  <si>
    <t>24/05/16</t>
  </si>
  <si>
    <t>26/05/16</t>
  </si>
  <si>
    <t>31/05/16</t>
  </si>
  <si>
    <t>22/06/16</t>
  </si>
  <si>
    <t>reimbursemt gazebo parts</t>
  </si>
  <si>
    <t>30/9/16</t>
  </si>
  <si>
    <t>24/8/16</t>
  </si>
  <si>
    <t>Devon County Council grant defibrillator</t>
  </si>
  <si>
    <t>BCHM - donations to defibrillator</t>
  </si>
  <si>
    <t>13/07/16</t>
  </si>
  <si>
    <t>17/07/16</t>
  </si>
  <si>
    <t>18/8/16</t>
  </si>
  <si>
    <t>Clerk salary August</t>
  </si>
  <si>
    <t>19/9/16</t>
  </si>
  <si>
    <t>Clerk salary September</t>
  </si>
  <si>
    <t>20/9/16</t>
  </si>
  <si>
    <t>reimbursemt vermin trap</t>
  </si>
  <si>
    <t>Defibtech</t>
  </si>
  <si>
    <t>Defibrillator purchase</t>
  </si>
  <si>
    <t>half share memorial bench</t>
  </si>
  <si>
    <t>St Peter's PCC</t>
  </si>
  <si>
    <t>18/10/16</t>
  </si>
  <si>
    <t>Clerk October salary</t>
  </si>
  <si>
    <t>annual church donation</t>
  </si>
  <si>
    <t>remembrance wreath</t>
  </si>
  <si>
    <t>P. Boreham</t>
  </si>
  <si>
    <t>reimburse for land registry doc</t>
  </si>
  <si>
    <t>20/09/16</t>
  </si>
  <si>
    <t>19/11/16</t>
  </si>
  <si>
    <t>Clerk Nov salary</t>
  </si>
  <si>
    <t>19/12/16</t>
  </si>
  <si>
    <t>Christmas parish party food etc</t>
  </si>
  <si>
    <t>Collins - tickets for parish party - BACS</t>
  </si>
  <si>
    <t>Page - tickets for parish party - cheque</t>
  </si>
  <si>
    <t>Ticket money for parish party - cash</t>
  </si>
  <si>
    <t>Clerk Dec salary</t>
  </si>
  <si>
    <t>18/12/16</t>
  </si>
  <si>
    <t>O. Jones</t>
  </si>
  <si>
    <t>website costs</t>
  </si>
  <si>
    <t>Receipts for christmas party</t>
  </si>
  <si>
    <t>Cash banked</t>
  </si>
  <si>
    <t>28/12/16</t>
  </si>
  <si>
    <t>£41.00 receipt, 10.00 was personal</t>
  </si>
  <si>
    <t>£171.50 receipt, balance was personal</t>
  </si>
  <si>
    <t>19/01/17</t>
  </si>
  <si>
    <t>Clerk January salary</t>
  </si>
  <si>
    <r>
      <t>6</t>
    </r>
    <r>
      <rPr>
        <vertAlign val="superscript"/>
        <sz val="10"/>
        <rFont val="Arial"/>
      </rPr>
      <t>th</t>
    </r>
    <r>
      <rPr>
        <sz val="10"/>
        <rFont val="Arial"/>
      </rPr>
      <t xml:space="preserve"> April 2016 - 17 Jan</t>
    </r>
    <r>
      <rPr>
        <sz val="10"/>
        <rFont val="Arial"/>
      </rPr>
      <t xml:space="preserve"> 2017</t>
    </r>
  </si>
  <si>
    <t>24/01/17</t>
  </si>
  <si>
    <t>Website - postcards</t>
  </si>
  <si>
    <t>20/02/17</t>
  </si>
  <si>
    <t>Clerk Feb salary</t>
  </si>
  <si>
    <t>D.Jones</t>
  </si>
  <si>
    <t>Cllr expenses</t>
  </si>
  <si>
    <t>16/03/17</t>
  </si>
  <si>
    <t>RPM Bldg Supplies</t>
  </si>
  <si>
    <t>Pipes for drainage works</t>
  </si>
  <si>
    <t>20/03/17</t>
  </si>
  <si>
    <t>21/03/17</t>
  </si>
  <si>
    <t>Clerk March salary</t>
  </si>
  <si>
    <t>Annual membership fee</t>
  </si>
  <si>
    <t>NALC -Transparency Fund</t>
  </si>
  <si>
    <t>Balance on 20 March 2017</t>
  </si>
  <si>
    <t>23/02/17</t>
  </si>
  <si>
    <t>refund from incorrect banking, cheque 416</t>
  </si>
  <si>
    <t>refund overpaid into bank, see receipts</t>
  </si>
  <si>
    <t>Incorrect value banked, adjusted below</t>
  </si>
  <si>
    <t>Precept</t>
  </si>
  <si>
    <t>Other</t>
  </si>
  <si>
    <t>Staff</t>
  </si>
  <si>
    <t>Asset</t>
  </si>
  <si>
    <t>Councillor course</t>
  </si>
  <si>
    <t>19/07/16</t>
  </si>
  <si>
    <t>24/11/16</t>
  </si>
  <si>
    <t>21/02/17</t>
  </si>
  <si>
    <t>Clerk salary July + expenses</t>
  </si>
  <si>
    <t>telephone balance</t>
  </si>
  <si>
    <t>y</t>
  </si>
  <si>
    <t>Total</t>
  </si>
  <si>
    <t>PAYE</t>
  </si>
  <si>
    <t>Net</t>
  </si>
  <si>
    <t>Net per paye system</t>
  </si>
  <si>
    <t>from Payments</t>
  </si>
  <si>
    <t>PAYE per HMRC</t>
  </si>
  <si>
    <t>gross up Net</t>
  </si>
  <si>
    <t>derived annual Gross</t>
  </si>
  <si>
    <t>Difference to net</t>
  </si>
  <si>
    <t>S137</t>
  </si>
  <si>
    <t>Buckland Tout Saints Parish Council</t>
  </si>
</sst>
</file>

<file path=xl/styles.xml><?xml version="1.0" encoding="utf-8"?>
<styleSheet xmlns="http://schemas.openxmlformats.org/spreadsheetml/2006/main">
  <numFmts count="11">
    <numFmt numFmtId="164" formatCode="&quot;£&quot;#,##0.00;[Red]\-&quot;£&quot;#,##0.00"/>
    <numFmt numFmtId="165" formatCode="_-&quot;£&quot;* #,##0.00_-;\-&quot;£&quot;* #,##0.00_-;_-&quot;£&quot;* &quot;-&quot;??_-;_-@_-"/>
    <numFmt numFmtId="166" formatCode="[$£-809]#,##0.00;[Red][$£-809]\-#,##0.00"/>
    <numFmt numFmtId="167" formatCode="d/m/yy;@"/>
    <numFmt numFmtId="168" formatCode="dd/mm/yy;@"/>
    <numFmt numFmtId="169" formatCode="_-[$£-809]* #,##0.00_-;\-[$£-809]* #,##0.00_-;_-[$£-809]* &quot;-&quot;??_-;_-@_-"/>
    <numFmt numFmtId="170" formatCode="mm/dd/yy;@"/>
    <numFmt numFmtId="171" formatCode="[$£-809]#,##0.00;[Red]\-[$£-809]#,##0.00"/>
    <numFmt numFmtId="172" formatCode="[$£-491]#,##0.00;[Red]\-[$£-491]#,##0.00"/>
    <numFmt numFmtId="173" formatCode="0.0"/>
    <numFmt numFmtId="174" formatCode="[$-409]d\-mmm\-yy;@"/>
  </numFmts>
  <fonts count="19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i/>
      <sz val="10"/>
      <name val="Arial"/>
    </font>
    <font>
      <vertAlign val="superscript"/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4" fillId="0" borderId="0"/>
    <xf numFmtId="166" fontId="14" fillId="0" borderId="0"/>
  </cellStyleXfs>
  <cellXfs count="136">
    <xf numFmtId="0" fontId="0" fillId="0" borderId="0" xfId="0"/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/>
    <xf numFmtId="167" fontId="2" fillId="0" borderId="0" xfId="1" applyNumberFormat="1" applyAlignment="1">
      <alignment horizontal="center"/>
    </xf>
    <xf numFmtId="166" fontId="2" fillId="0" borderId="0" xfId="1" applyNumberFormat="1"/>
    <xf numFmtId="0" fontId="2" fillId="0" borderId="0" xfId="1"/>
    <xf numFmtId="166" fontId="0" fillId="0" borderId="0" xfId="0" applyNumberFormat="1"/>
    <xf numFmtId="167" fontId="3" fillId="0" borderId="0" xfId="1" applyNumberFormat="1" applyFont="1" applyFill="1" applyAlignment="1">
      <alignment horizontal="center"/>
    </xf>
    <xf numFmtId="165" fontId="2" fillId="0" borderId="0" xfId="1" applyNumberFormat="1" applyFill="1" applyAlignment="1"/>
    <xf numFmtId="0" fontId="17" fillId="0" borderId="0" xfId="0" applyFont="1"/>
    <xf numFmtId="0" fontId="2" fillId="0" borderId="1" xfId="1" applyFont="1" applyFill="1" applyBorder="1"/>
    <xf numFmtId="165" fontId="11" fillId="0" borderId="1" xfId="1" applyNumberFormat="1" applyFont="1" applyFill="1" applyBorder="1" applyAlignment="1">
      <alignment horizontal="left" vertical="top" wrapText="1"/>
    </xf>
    <xf numFmtId="0" fontId="17" fillId="0" borderId="1" xfId="1" applyFont="1" applyBorder="1"/>
    <xf numFmtId="0" fontId="17" fillId="0" borderId="0" xfId="1" applyFont="1" applyBorder="1"/>
    <xf numFmtId="169" fontId="2" fillId="0" borderId="0" xfId="1" applyNumberFormat="1" applyFill="1" applyAlignment="1">
      <alignment horizontal="center"/>
    </xf>
    <xf numFmtId="166" fontId="2" fillId="0" borderId="0" xfId="1" applyNumberFormat="1" applyFill="1" applyAlignment="1">
      <alignment horizontal="center"/>
    </xf>
    <xf numFmtId="49" fontId="2" fillId="0" borderId="0" xfId="1" applyNumberFormat="1" applyFill="1" applyAlignment="1">
      <alignment horizontal="center"/>
    </xf>
    <xf numFmtId="0" fontId="0" fillId="0" borderId="0" xfId="0" applyFill="1"/>
    <xf numFmtId="14" fontId="2" fillId="0" borderId="0" xfId="1" applyNumberFormat="1" applyFill="1" applyAlignment="1">
      <alignment horizontal="center"/>
    </xf>
    <xf numFmtId="0" fontId="2" fillId="0" borderId="0" xfId="1" applyFill="1" applyAlignment="1">
      <alignment horizontal="center"/>
    </xf>
    <xf numFmtId="167" fontId="2" fillId="0" borderId="0" xfId="1" applyNumberFormat="1" applyFill="1" applyAlignment="1">
      <alignment horizontal="center"/>
    </xf>
    <xf numFmtId="14" fontId="5" fillId="0" borderId="0" xfId="1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14" fontId="8" fillId="0" borderId="1" xfId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9" fontId="11" fillId="0" borderId="1" xfId="1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left" vertical="top" wrapText="1"/>
    </xf>
    <xf numFmtId="166" fontId="11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166" fontId="2" fillId="0" borderId="0" xfId="1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ill="1" applyBorder="1" applyAlignment="1">
      <alignment horizontal="center"/>
    </xf>
    <xf numFmtId="166" fontId="2" fillId="0" borderId="0" xfId="1" applyNumberForma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7" fontId="2" fillId="0" borderId="1" xfId="1" applyNumberFormat="1" applyFill="1" applyBorder="1" applyAlignment="1">
      <alignment horizontal="center"/>
    </xf>
    <xf numFmtId="0" fontId="2" fillId="0" borderId="1" xfId="1" applyFill="1" applyBorder="1"/>
    <xf numFmtId="0" fontId="2" fillId="0" borderId="0" xfId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14" fontId="2" fillId="0" borderId="1" xfId="1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16" fillId="0" borderId="1" xfId="1" applyFont="1" applyFill="1" applyBorder="1" applyAlignment="1">
      <alignment horizontal="left"/>
    </xf>
    <xf numFmtId="0" fontId="0" fillId="0" borderId="2" xfId="0" applyFill="1" applyBorder="1"/>
    <xf numFmtId="164" fontId="2" fillId="0" borderId="1" xfId="1" applyNumberFormat="1" applyFont="1" applyFill="1" applyBorder="1" applyAlignment="1">
      <alignment horizontal="left"/>
    </xf>
    <xf numFmtId="0" fontId="2" fillId="0" borderId="0" xfId="1" applyFill="1" applyAlignment="1">
      <alignment horizontal="left"/>
    </xf>
    <xf numFmtId="164" fontId="2" fillId="0" borderId="0" xfId="1" applyNumberFormat="1" applyFill="1" applyAlignment="1">
      <alignment horizontal="center"/>
    </xf>
    <xf numFmtId="14" fontId="0" fillId="0" borderId="0" xfId="0" applyNumberFormat="1" applyFill="1"/>
    <xf numFmtId="49" fontId="0" fillId="0" borderId="0" xfId="0" applyNumberFormat="1" applyFill="1" applyAlignment="1">
      <alignment horizontal="center"/>
    </xf>
    <xf numFmtId="166" fontId="2" fillId="0" borderId="0" xfId="1" applyNumberFormat="1" applyFill="1"/>
    <xf numFmtId="167" fontId="5" fillId="0" borderId="0" xfId="1" applyNumberFormat="1" applyFont="1" applyFill="1" applyAlignment="1">
      <alignment horizontal="center"/>
    </xf>
    <xf numFmtId="167" fontId="2" fillId="0" borderId="1" xfId="1" applyNumberFormat="1" applyFill="1" applyBorder="1" applyAlignment="1">
      <alignment horizontal="center" vertical="top" wrapText="1"/>
    </xf>
    <xf numFmtId="0" fontId="2" fillId="0" borderId="1" xfId="1" applyFill="1" applyBorder="1" applyAlignment="1">
      <alignment vertical="top" wrapText="1"/>
    </xf>
    <xf numFmtId="169" fontId="2" fillId="0" borderId="1" xfId="1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164" fontId="2" fillId="0" borderId="1" xfId="1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6" fontId="2" fillId="0" borderId="1" xfId="1" applyNumberFormat="1" applyFill="1" applyBorder="1"/>
    <xf numFmtId="164" fontId="2" fillId="0" borderId="1" xfId="1" applyNumberFormat="1" applyFont="1" applyFill="1" applyBorder="1"/>
    <xf numFmtId="167" fontId="17" fillId="0" borderId="1" xfId="1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right"/>
    </xf>
    <xf numFmtId="166" fontId="17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right"/>
    </xf>
    <xf numFmtId="166" fontId="2" fillId="0" borderId="3" xfId="1" applyNumberFormat="1" applyFill="1" applyBorder="1"/>
    <xf numFmtId="0" fontId="0" fillId="0" borderId="3" xfId="0" applyFill="1" applyBorder="1"/>
    <xf numFmtId="164" fontId="2" fillId="0" borderId="1" xfId="1" applyNumberFormat="1" applyFont="1" applyFill="1" applyBorder="1" applyAlignment="1">
      <alignment horizontal="right"/>
    </xf>
    <xf numFmtId="167" fontId="17" fillId="0" borderId="1" xfId="1" applyNumberFormat="1" applyFont="1" applyFill="1" applyBorder="1" applyAlignment="1">
      <alignment horizontal="left"/>
    </xf>
    <xf numFmtId="169" fontId="17" fillId="0" borderId="1" xfId="0" applyNumberFormat="1" applyFont="1" applyFill="1" applyBorder="1"/>
    <xf numFmtId="0" fontId="17" fillId="0" borderId="1" xfId="0" applyFont="1" applyFill="1" applyBorder="1"/>
    <xf numFmtId="0" fontId="17" fillId="0" borderId="0" xfId="0" applyFont="1" applyFill="1"/>
    <xf numFmtId="170" fontId="2" fillId="0" borderId="1" xfId="1" applyNumberFormat="1" applyFill="1" applyBorder="1" applyAlignment="1">
      <alignment horizontal="left"/>
    </xf>
    <xf numFmtId="170" fontId="2" fillId="0" borderId="1" xfId="1" applyNumberFormat="1" applyFont="1" applyFill="1" applyBorder="1" applyAlignment="1">
      <alignment horizontal="left"/>
    </xf>
    <xf numFmtId="14" fontId="2" fillId="0" borderId="1" xfId="1" applyNumberForma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horizontal="center"/>
    </xf>
    <xf numFmtId="170" fontId="2" fillId="0" borderId="1" xfId="1" applyNumberFormat="1" applyFill="1" applyBorder="1" applyAlignment="1">
      <alignment horizontal="center"/>
    </xf>
    <xf numFmtId="171" fontId="2" fillId="0" borderId="0" xfId="1" applyNumberFormat="1" applyFill="1" applyAlignment="1"/>
    <xf numFmtId="171" fontId="16" fillId="0" borderId="1" xfId="1" applyNumberFormat="1" applyFont="1" applyFill="1" applyBorder="1" applyAlignment="1"/>
    <xf numFmtId="171" fontId="2" fillId="0" borderId="1" xfId="1" applyNumberFormat="1" applyFont="1" applyFill="1" applyBorder="1" applyAlignment="1">
      <alignment horizontal="right"/>
    </xf>
    <xf numFmtId="171" fontId="2" fillId="0" borderId="1" xfId="1" applyNumberFormat="1" applyFill="1" applyBorder="1" applyAlignment="1">
      <alignment horizontal="center"/>
    </xf>
    <xf numFmtId="171" fontId="2" fillId="0" borderId="1" xfId="1" applyNumberFormat="1" applyFont="1" applyFill="1" applyBorder="1" applyAlignment="1">
      <alignment horizontal="center"/>
    </xf>
    <xf numFmtId="171" fontId="2" fillId="0" borderId="1" xfId="1" applyNumberFormat="1" applyFill="1" applyBorder="1" applyAlignment="1">
      <alignment horizontal="right"/>
    </xf>
    <xf numFmtId="171" fontId="2" fillId="0" borderId="1" xfId="1" applyNumberFormat="1" applyFont="1" applyFill="1" applyBorder="1" applyAlignment="1"/>
    <xf numFmtId="171" fontId="2" fillId="0" borderId="1" xfId="1" applyNumberFormat="1" applyFill="1" applyBorder="1" applyAlignment="1"/>
    <xf numFmtId="171" fontId="2" fillId="0" borderId="0" xfId="1" applyNumberFormat="1" applyFont="1" applyFill="1" applyAlignment="1">
      <alignment horizontal="right"/>
    </xf>
    <xf numFmtId="171" fontId="2" fillId="0" borderId="1" xfId="1" applyNumberFormat="1" applyFill="1" applyBorder="1"/>
    <xf numFmtId="171" fontId="2" fillId="0" borderId="0" xfId="1" applyNumberFormat="1" applyFill="1" applyAlignment="1">
      <alignment horizontal="right"/>
    </xf>
    <xf numFmtId="171" fontId="0" fillId="0" borderId="1" xfId="0" applyNumberFormat="1" applyFill="1" applyBorder="1" applyAlignment="1">
      <alignment horizontal="right"/>
    </xf>
    <xf numFmtId="171" fontId="2" fillId="0" borderId="0" xfId="1" applyNumberFormat="1" applyFill="1" applyAlignment="1">
      <alignment horizontal="center"/>
    </xf>
    <xf numFmtId="171" fontId="0" fillId="0" borderId="1" xfId="0" applyNumberFormat="1" applyFill="1" applyBorder="1"/>
    <xf numFmtId="171" fontId="0" fillId="0" borderId="1" xfId="0" applyNumberFormat="1" applyFill="1" applyBorder="1" applyAlignment="1">
      <alignment horizontal="center"/>
    </xf>
    <xf numFmtId="171" fontId="17" fillId="0" borderId="1" xfId="1" applyNumberFormat="1" applyFont="1" applyFill="1" applyBorder="1" applyAlignment="1"/>
    <xf numFmtId="171" fontId="2" fillId="0" borderId="4" xfId="1" applyNumberFormat="1" applyFill="1" applyBorder="1" applyAlignment="1"/>
    <xf numFmtId="171" fontId="2" fillId="0" borderId="0" xfId="1" applyNumberFormat="1" applyFont="1" applyFill="1" applyAlignment="1">
      <alignment horizontal="center"/>
    </xf>
    <xf numFmtId="171" fontId="6" fillId="0" borderId="1" xfId="1" applyNumberFormat="1" applyFont="1" applyFill="1" applyBorder="1" applyAlignment="1">
      <alignment horizontal="right"/>
    </xf>
    <xf numFmtId="171" fontId="17" fillId="0" borderId="1" xfId="1" applyNumberFormat="1" applyFont="1" applyFill="1" applyBorder="1" applyAlignment="1">
      <alignment horizontal="right"/>
    </xf>
    <xf numFmtId="171" fontId="17" fillId="0" borderId="1" xfId="1" applyNumberFormat="1" applyFont="1" applyFill="1" applyBorder="1"/>
    <xf numFmtId="171" fontId="17" fillId="0" borderId="5" xfId="1" applyNumberFormat="1" applyFont="1" applyFill="1" applyBorder="1" applyAlignment="1">
      <alignment horizontal="right"/>
    </xf>
    <xf numFmtId="171" fontId="16" fillId="0" borderId="5" xfId="1" applyNumberFormat="1" applyFont="1" applyFill="1" applyBorder="1" applyAlignment="1">
      <alignment horizontal="right"/>
    </xf>
    <xf numFmtId="172" fontId="2" fillId="0" borderId="1" xfId="1" applyNumberFormat="1" applyBorder="1" applyAlignment="1">
      <alignment horizontal="center"/>
    </xf>
    <xf numFmtId="172" fontId="17" fillId="0" borderId="1" xfId="1" applyNumberFormat="1" applyFont="1" applyBorder="1" applyAlignment="1">
      <alignment horizontal="center"/>
    </xf>
    <xf numFmtId="172" fontId="2" fillId="0" borderId="0" xfId="1" applyNumberFormat="1" applyBorder="1" applyAlignment="1">
      <alignment horizontal="center"/>
    </xf>
    <xf numFmtId="166" fontId="2" fillId="0" borderId="0" xfId="1" applyNumberFormat="1" applyFont="1" applyFill="1" applyBorder="1" applyAlignment="1">
      <alignment horizontal="left"/>
    </xf>
    <xf numFmtId="166" fontId="2" fillId="0" borderId="6" xfId="1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7" fillId="0" borderId="0" xfId="0" applyFont="1" applyFill="1" applyBorder="1"/>
    <xf numFmtId="0" fontId="2" fillId="0" borderId="0" xfId="1" applyNumberFormat="1"/>
    <xf numFmtId="173" fontId="2" fillId="0" borderId="1" xfId="1" applyNumberFormat="1" applyFill="1" applyBorder="1" applyAlignment="1">
      <alignment horizontal="center"/>
    </xf>
    <xf numFmtId="173" fontId="2" fillId="0" borderId="1" xfId="1" applyNumberFormat="1" applyFont="1" applyFill="1" applyBorder="1" applyAlignment="1">
      <alignment horizontal="center"/>
    </xf>
    <xf numFmtId="174" fontId="2" fillId="0" borderId="0" xfId="1" applyNumberFormat="1"/>
    <xf numFmtId="166" fontId="2" fillId="0" borderId="4" xfId="1" applyNumberFormat="1" applyBorder="1"/>
    <xf numFmtId="166" fontId="2" fillId="0" borderId="0" xfId="1" applyNumberFormat="1" applyBorder="1"/>
    <xf numFmtId="0" fontId="0" fillId="0" borderId="0" xfId="0" applyBorder="1"/>
    <xf numFmtId="169" fontId="2" fillId="0" borderId="0" xfId="1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0" borderId="0" xfId="1" applyNumberForma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ill="1" applyAlignment="1">
      <alignment horizontal="center"/>
    </xf>
    <xf numFmtId="167" fontId="3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7" fontId="2" fillId="0" borderId="0" xfId="1" applyNumberFormat="1" applyAlignment="1">
      <alignment horizontal="center"/>
    </xf>
    <xf numFmtId="0" fontId="4" fillId="0" borderId="0" xfId="1" applyFont="1" applyAlignment="1">
      <alignment horizontal="center"/>
    </xf>
  </cellXfs>
  <cellStyles count="6">
    <cellStyle name="Default" xfId="1"/>
    <cellStyle name="Heading" xfId="2"/>
    <cellStyle name="Heading1" xfId="3"/>
    <cellStyle name="Normal" xfId="0" builtinId="0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s%202015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"/>
      <sheetName val="Payments"/>
      <sheetName val="Summary"/>
      <sheetName val="Rec"/>
    </sheetNames>
    <sheetDataSet>
      <sheetData sheetId="0" refreshError="1"/>
      <sheetData sheetId="1" refreshError="1"/>
      <sheetData sheetId="2">
        <row r="11">
          <cell r="B11">
            <v>2782.2799999999979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opLeftCell="A7" zoomScaleNormal="100" workbookViewId="0">
      <selection activeCell="B27" sqref="B27"/>
    </sheetView>
  </sheetViews>
  <sheetFormatPr defaultColWidth="11.5703125" defaultRowHeight="12.95" customHeight="1"/>
  <cols>
    <col min="1" max="1" width="14" style="20" customWidth="1"/>
    <col min="2" max="2" width="36.7109375" style="18" customWidth="1"/>
    <col min="3" max="3" width="14" style="18" bestFit="1" customWidth="1"/>
    <col min="4" max="4" width="10.42578125" style="18" bestFit="1" customWidth="1"/>
    <col min="5" max="6" width="13.28515625" style="18" bestFit="1" customWidth="1"/>
    <col min="7" max="7" width="14.85546875" style="18" bestFit="1" customWidth="1"/>
    <col min="8" max="8" width="11.140625" style="18" bestFit="1" customWidth="1"/>
    <col min="9" max="9" width="10.42578125" style="18" bestFit="1" customWidth="1"/>
    <col min="10" max="16384" width="11.5703125" style="18"/>
  </cols>
  <sheetData>
    <row r="1" spans="1:9" ht="25.35" customHeight="1">
      <c r="A1" s="127" t="s">
        <v>0</v>
      </c>
      <c r="B1" s="127"/>
      <c r="C1" s="16"/>
      <c r="E1" s="57"/>
    </row>
    <row r="2" spans="1:9" ht="12.75">
      <c r="A2" s="21"/>
      <c r="C2" s="16"/>
      <c r="E2" s="57"/>
    </row>
    <row r="3" spans="1:9" ht="13.35" customHeight="1">
      <c r="A3" s="128" t="s">
        <v>46</v>
      </c>
      <c r="B3" s="129"/>
      <c r="C3" s="16"/>
      <c r="E3" s="57"/>
    </row>
    <row r="4" spans="1:9" ht="12.75">
      <c r="A4" s="21"/>
      <c r="C4" s="16"/>
      <c r="E4" s="57"/>
    </row>
    <row r="5" spans="1:9" ht="12.75">
      <c r="A5" s="58" t="s">
        <v>1</v>
      </c>
      <c r="C5" s="16"/>
      <c r="E5" s="57"/>
    </row>
    <row r="6" spans="1:9" ht="12.75">
      <c r="A6" s="21"/>
      <c r="C6" s="16"/>
      <c r="E6" s="57"/>
    </row>
    <row r="7" spans="1:9" s="64" customFormat="1" ht="12.75">
      <c r="A7" s="59" t="s">
        <v>2</v>
      </c>
      <c r="B7" s="60" t="s">
        <v>3</v>
      </c>
      <c r="C7" s="61" t="s">
        <v>4</v>
      </c>
      <c r="D7" s="62" t="s">
        <v>30</v>
      </c>
      <c r="E7" s="63"/>
      <c r="F7" s="62" t="s">
        <v>134</v>
      </c>
      <c r="G7" s="62" t="s">
        <v>135</v>
      </c>
      <c r="H7" s="62"/>
      <c r="I7" s="62"/>
    </row>
    <row r="8" spans="1:9" ht="12.75">
      <c r="A8" s="41"/>
      <c r="B8" s="11"/>
      <c r="C8" s="117"/>
      <c r="E8" s="97"/>
      <c r="F8" s="101"/>
      <c r="G8" s="101"/>
      <c r="H8" s="101"/>
      <c r="I8" s="101"/>
    </row>
    <row r="9" spans="1:9" ht="12.75">
      <c r="A9" s="41">
        <v>42481</v>
      </c>
      <c r="B9" s="11" t="s">
        <v>49</v>
      </c>
      <c r="C9" s="93">
        <v>1555</v>
      </c>
      <c r="D9" s="99"/>
      <c r="E9" s="97"/>
      <c r="F9" s="101">
        <v>1500</v>
      </c>
      <c r="G9" s="101">
        <f>C9-F9+D9</f>
        <v>55</v>
      </c>
      <c r="H9" s="101"/>
      <c r="I9" s="101"/>
    </row>
    <row r="10" spans="1:9" ht="12.75">
      <c r="A10" s="41">
        <v>42497</v>
      </c>
      <c r="B10" s="11" t="s">
        <v>63</v>
      </c>
      <c r="C10" s="90">
        <v>260</v>
      </c>
      <c r="D10" s="99"/>
      <c r="E10" s="97"/>
      <c r="F10" s="101"/>
      <c r="G10" s="101">
        <f t="shared" ref="G10:G19" si="0">C10-F10+D10</f>
        <v>260</v>
      </c>
      <c r="H10" s="101"/>
      <c r="I10" s="101"/>
    </row>
    <row r="11" spans="1:9" ht="12.75">
      <c r="A11" s="45" t="s">
        <v>74</v>
      </c>
      <c r="B11" s="11" t="s">
        <v>75</v>
      </c>
      <c r="C11" s="90">
        <v>500</v>
      </c>
      <c r="D11" s="99"/>
      <c r="E11" s="97"/>
      <c r="F11" s="101"/>
      <c r="G11" s="101">
        <f t="shared" si="0"/>
        <v>500</v>
      </c>
      <c r="H11" s="101"/>
      <c r="I11" s="101"/>
    </row>
    <row r="12" spans="1:9" ht="12.75">
      <c r="A12" s="39" t="s">
        <v>73</v>
      </c>
      <c r="B12" s="11" t="s">
        <v>76</v>
      </c>
      <c r="C12" s="90">
        <v>627</v>
      </c>
      <c r="D12" s="99"/>
      <c r="E12" s="101"/>
      <c r="F12" s="101"/>
      <c r="G12" s="101">
        <f t="shared" si="0"/>
        <v>627</v>
      </c>
      <c r="H12" s="101"/>
      <c r="I12" s="101"/>
    </row>
    <row r="13" spans="1:9" ht="12.75">
      <c r="A13" s="39" t="s">
        <v>73</v>
      </c>
      <c r="B13" s="11" t="s">
        <v>49</v>
      </c>
      <c r="C13" s="90">
        <v>1500</v>
      </c>
      <c r="D13" s="99"/>
      <c r="E13" s="101"/>
      <c r="F13" s="101">
        <v>1500</v>
      </c>
      <c r="G13" s="101">
        <f t="shared" si="0"/>
        <v>0</v>
      </c>
      <c r="H13" s="101"/>
      <c r="I13" s="101"/>
    </row>
    <row r="14" spans="1:9" ht="12.75">
      <c r="A14" s="87">
        <v>42624</v>
      </c>
      <c r="B14" s="11" t="s">
        <v>100</v>
      </c>
      <c r="C14" s="90">
        <v>20</v>
      </c>
      <c r="D14" s="99"/>
      <c r="E14" s="97"/>
      <c r="F14" s="101"/>
      <c r="G14" s="101">
        <f t="shared" si="0"/>
        <v>20</v>
      </c>
      <c r="H14" s="101"/>
      <c r="I14" s="101"/>
    </row>
    <row r="15" spans="1:9" ht="12.75">
      <c r="A15" s="87">
        <v>42655</v>
      </c>
      <c r="B15" s="11" t="s">
        <v>101</v>
      </c>
      <c r="C15" s="90">
        <v>20</v>
      </c>
      <c r="D15" s="99"/>
      <c r="E15" s="97"/>
      <c r="F15" s="101"/>
      <c r="G15" s="101">
        <f t="shared" si="0"/>
        <v>20</v>
      </c>
      <c r="H15" s="101"/>
      <c r="I15" s="101"/>
    </row>
    <row r="16" spans="1:9" ht="12.75">
      <c r="A16" s="41"/>
      <c r="B16" s="68" t="s">
        <v>102</v>
      </c>
      <c r="C16" s="93"/>
      <c r="D16" s="99">
        <v>230</v>
      </c>
      <c r="E16" s="97"/>
      <c r="F16" s="101"/>
      <c r="G16" s="101">
        <f t="shared" si="0"/>
        <v>230</v>
      </c>
      <c r="H16" s="101"/>
      <c r="I16" s="101"/>
    </row>
    <row r="17" spans="1:10" ht="12.75">
      <c r="A17" s="45" t="s">
        <v>109</v>
      </c>
      <c r="B17" s="11" t="s">
        <v>108</v>
      </c>
      <c r="C17" s="93">
        <v>63.43</v>
      </c>
      <c r="D17" s="99">
        <v>-63.43</v>
      </c>
      <c r="E17" s="97"/>
      <c r="F17" s="101"/>
      <c r="G17" s="101">
        <f t="shared" si="0"/>
        <v>0</v>
      </c>
      <c r="H17" s="101"/>
      <c r="I17" s="101"/>
      <c r="J17" s="18" t="s">
        <v>133</v>
      </c>
    </row>
    <row r="18" spans="1:10" ht="12.75">
      <c r="A18" s="41"/>
      <c r="B18" s="11" t="s">
        <v>131</v>
      </c>
      <c r="C18" s="106">
        <v>-40.15</v>
      </c>
      <c r="D18" s="99">
        <v>40.15</v>
      </c>
      <c r="E18" s="97" t="s">
        <v>6</v>
      </c>
      <c r="F18" s="101"/>
      <c r="G18" s="101">
        <f t="shared" si="0"/>
        <v>0</v>
      </c>
      <c r="H18" s="101"/>
      <c r="I18" s="101"/>
    </row>
    <row r="19" spans="1:10" ht="12.75">
      <c r="A19" s="45" t="s">
        <v>130</v>
      </c>
      <c r="B19" s="11" t="s">
        <v>128</v>
      </c>
      <c r="C19" s="99">
        <v>429.17</v>
      </c>
      <c r="D19" s="99"/>
      <c r="E19" s="97"/>
      <c r="F19" s="101"/>
      <c r="G19" s="101">
        <f t="shared" si="0"/>
        <v>429.17</v>
      </c>
      <c r="H19" s="101"/>
      <c r="I19" s="101"/>
    </row>
    <row r="20" spans="1:10" ht="12.75">
      <c r="A20" s="41"/>
      <c r="B20" s="11"/>
      <c r="C20" s="106"/>
      <c r="D20" s="99"/>
      <c r="E20" s="97"/>
      <c r="F20" s="101"/>
      <c r="G20" s="101"/>
      <c r="H20" s="101"/>
      <c r="I20" s="101"/>
    </row>
    <row r="21" spans="1:10" ht="12.75">
      <c r="A21" s="69" t="s">
        <v>37</v>
      </c>
      <c r="B21" s="11"/>
      <c r="C21" s="107"/>
      <c r="D21" s="107"/>
      <c r="E21" s="97"/>
      <c r="F21" s="101"/>
      <c r="G21" s="101"/>
      <c r="H21" s="101"/>
      <c r="I21" s="101"/>
    </row>
    <row r="22" spans="1:10" ht="12.75" customHeight="1">
      <c r="A22" s="41"/>
      <c r="B22" s="11"/>
      <c r="C22" s="106"/>
      <c r="D22" s="99"/>
      <c r="E22" s="97"/>
      <c r="F22" s="101"/>
      <c r="G22" s="101"/>
      <c r="H22" s="101"/>
      <c r="I22" s="101"/>
    </row>
    <row r="23" spans="1:10" ht="12.75" customHeight="1">
      <c r="A23" s="41"/>
      <c r="B23" s="11"/>
      <c r="C23" s="107">
        <f>SUM(C8:C19)</f>
        <v>4934.4500000000007</v>
      </c>
      <c r="D23" s="107">
        <f>SUM(D8:D19)</f>
        <v>206.72</v>
      </c>
      <c r="E23" s="107"/>
      <c r="F23" s="107">
        <f>SUM(F8:F19)</f>
        <v>3000</v>
      </c>
      <c r="G23" s="107">
        <f>SUM(G8:G19)</f>
        <v>2141.17</v>
      </c>
      <c r="H23" s="101"/>
      <c r="I23" s="101"/>
    </row>
    <row r="24" spans="1:10" ht="12.75" customHeight="1">
      <c r="A24" s="69" t="s">
        <v>36</v>
      </c>
      <c r="B24" s="11"/>
      <c r="C24" s="106"/>
      <c r="D24" s="99"/>
      <c r="E24" s="108"/>
      <c r="F24" s="101"/>
      <c r="G24" s="101"/>
      <c r="H24" s="101"/>
      <c r="I24" s="101"/>
    </row>
    <row r="25" spans="1:10" ht="12.75" customHeight="1">
      <c r="A25" s="41"/>
      <c r="B25" s="11"/>
      <c r="C25" s="106"/>
      <c r="D25" s="99"/>
      <c r="E25" s="97"/>
      <c r="F25" s="101"/>
      <c r="G25" s="101"/>
      <c r="H25" s="101"/>
      <c r="I25" s="101"/>
    </row>
    <row r="26" spans="1:10" ht="12.75" customHeight="1">
      <c r="A26" s="41"/>
      <c r="B26" s="42"/>
      <c r="C26" s="106"/>
      <c r="D26" s="99"/>
      <c r="E26" s="97"/>
      <c r="F26" s="101"/>
      <c r="G26" s="101"/>
      <c r="H26" s="101"/>
      <c r="I26" s="101"/>
    </row>
    <row r="27" spans="1:10" ht="12.75">
      <c r="A27" s="41"/>
      <c r="B27" s="48"/>
      <c r="C27" s="93"/>
      <c r="D27" s="99"/>
      <c r="E27" s="97"/>
      <c r="F27" s="101"/>
      <c r="G27" s="101"/>
      <c r="H27" s="101"/>
      <c r="I27" s="101"/>
    </row>
    <row r="28" spans="1:10" ht="13.5" thickBot="1">
      <c r="A28" s="72"/>
      <c r="B28" s="48"/>
      <c r="C28" s="109"/>
      <c r="D28" s="109"/>
      <c r="E28" s="110"/>
      <c r="F28" s="109"/>
      <c r="G28" s="109"/>
      <c r="H28" s="109"/>
      <c r="I28" s="109"/>
    </row>
    <row r="29" spans="1:10" ht="13.5" thickTop="1">
      <c r="A29" s="45"/>
      <c r="B29" s="48"/>
      <c r="C29" s="73"/>
      <c r="D29" s="73"/>
      <c r="E29" s="74"/>
      <c r="F29" s="75"/>
      <c r="G29" s="75"/>
      <c r="H29" s="75"/>
      <c r="I29" s="75"/>
    </row>
    <row r="30" spans="1:10" ht="12.75" customHeight="1">
      <c r="A30" s="69"/>
      <c r="B30" s="48"/>
      <c r="C30" s="65"/>
      <c r="D30" s="65"/>
      <c r="E30" s="71"/>
      <c r="F30" s="48"/>
      <c r="G30" s="48"/>
      <c r="H30" s="48"/>
      <c r="I30" s="48"/>
    </row>
    <row r="31" spans="1:10" ht="12.75">
      <c r="A31" s="41" t="s">
        <v>7</v>
      </c>
      <c r="B31" s="48"/>
      <c r="C31" s="76"/>
      <c r="D31" s="66"/>
      <c r="E31" s="67"/>
      <c r="F31" s="48"/>
      <c r="G31" s="48"/>
      <c r="H31" s="48"/>
      <c r="I31" s="48"/>
    </row>
    <row r="32" spans="1:10" s="80" customFormat="1" ht="12.75">
      <c r="A32" s="77"/>
      <c r="B32" s="78"/>
      <c r="C32" s="70"/>
      <c r="D32" s="70"/>
      <c r="E32" s="71"/>
      <c r="F32" s="79"/>
      <c r="G32" s="79"/>
      <c r="H32" s="79"/>
      <c r="I32" s="79"/>
    </row>
    <row r="33" spans="1:5" ht="12.75" customHeight="1">
      <c r="A33" s="21"/>
      <c r="C33" s="16"/>
      <c r="E33" s="57"/>
    </row>
    <row r="34" spans="1:5" ht="12.75" customHeight="1">
      <c r="A34" s="21"/>
      <c r="C34" s="16"/>
      <c r="E34" s="57"/>
    </row>
    <row r="35" spans="1:5" ht="12.75" customHeight="1">
      <c r="A35" s="21"/>
      <c r="C35" s="16"/>
      <c r="E35" s="57"/>
    </row>
    <row r="36" spans="1:5" ht="12.75" customHeight="1">
      <c r="A36" s="21"/>
      <c r="C36" s="16"/>
      <c r="E36" s="57"/>
    </row>
    <row r="37" spans="1:5" ht="12.75" customHeight="1">
      <c r="A37" s="21"/>
      <c r="C37" s="16"/>
      <c r="E37" s="57"/>
    </row>
    <row r="38" spans="1:5" ht="12.75" customHeight="1">
      <c r="A38" s="21"/>
      <c r="C38" s="16"/>
      <c r="E38" s="57"/>
    </row>
    <row r="39" spans="1:5" ht="12.75" customHeight="1">
      <c r="A39" s="21"/>
      <c r="C39" s="16"/>
      <c r="E39" s="57"/>
    </row>
    <row r="40" spans="1:5" ht="12.75" customHeight="1">
      <c r="A40" s="21"/>
      <c r="C40" s="16"/>
      <c r="E40" s="57"/>
    </row>
    <row r="41" spans="1:5" ht="12.75" customHeight="1">
      <c r="A41" s="21"/>
      <c r="C41" s="16"/>
      <c r="E41" s="57"/>
    </row>
    <row r="42" spans="1:5" ht="12.75" customHeight="1">
      <c r="A42" s="21"/>
      <c r="C42" s="16"/>
      <c r="E42" s="57"/>
    </row>
    <row r="43" spans="1:5" ht="12.75" customHeight="1">
      <c r="A43" s="21"/>
      <c r="C43" s="16"/>
      <c r="E43" s="57"/>
    </row>
    <row r="44" spans="1:5" ht="12.75" customHeight="1">
      <c r="A44" s="21"/>
      <c r="C44" s="16"/>
      <c r="E44" s="57"/>
    </row>
    <row r="45" spans="1:5" ht="12.75" customHeight="1">
      <c r="A45" s="21"/>
      <c r="C45" s="16"/>
      <c r="E45" s="57"/>
    </row>
    <row r="46" spans="1:5" ht="12.75" customHeight="1">
      <c r="A46" s="21"/>
      <c r="C46" s="16"/>
      <c r="E46" s="57"/>
    </row>
    <row r="47" spans="1:5" ht="12.75" customHeight="1">
      <c r="A47" s="21"/>
      <c r="C47" s="16"/>
      <c r="E47" s="57"/>
    </row>
    <row r="48" spans="1:5" ht="12.75" customHeight="1">
      <c r="A48" s="21"/>
      <c r="C48" s="16"/>
      <c r="E48" s="57"/>
    </row>
    <row r="49" spans="1:5" ht="12.75" customHeight="1">
      <c r="A49" s="21"/>
      <c r="C49" s="16"/>
      <c r="E49" s="57"/>
    </row>
    <row r="50" spans="1:5" ht="12.75" customHeight="1">
      <c r="A50" s="21"/>
      <c r="C50" s="16"/>
      <c r="E50" s="57"/>
    </row>
    <row r="51" spans="1:5" ht="12.75" customHeight="1">
      <c r="A51" s="21"/>
      <c r="C51" s="16"/>
      <c r="E51" s="57"/>
    </row>
    <row r="52" spans="1:5" ht="12.75" customHeight="1">
      <c r="A52" s="21"/>
      <c r="C52" s="16"/>
      <c r="E52" s="57"/>
    </row>
    <row r="53" spans="1:5" ht="12.75" customHeight="1">
      <c r="A53" s="21"/>
      <c r="C53" s="16"/>
      <c r="E53" s="57"/>
    </row>
    <row r="54" spans="1:5" ht="12.75" customHeight="1">
      <c r="A54" s="21"/>
      <c r="C54" s="16"/>
      <c r="E54" s="57"/>
    </row>
    <row r="55" spans="1:5" ht="12.75" customHeight="1">
      <c r="A55" s="21"/>
      <c r="C55" s="16"/>
      <c r="E55" s="57"/>
    </row>
    <row r="56" spans="1:5" ht="12.75" customHeight="1">
      <c r="A56" s="21"/>
      <c r="C56" s="16"/>
      <c r="E56" s="57"/>
    </row>
    <row r="57" spans="1:5" ht="12.75" customHeight="1">
      <c r="A57" s="21"/>
      <c r="C57" s="16"/>
      <c r="E57" s="57"/>
    </row>
    <row r="58" spans="1:5" ht="12.75" customHeight="1">
      <c r="A58" s="21"/>
      <c r="C58" s="16"/>
      <c r="E58" s="57"/>
    </row>
    <row r="59" spans="1:5" ht="12.75" customHeight="1">
      <c r="A59" s="21"/>
      <c r="C59" s="16"/>
      <c r="E59" s="57"/>
    </row>
    <row r="60" spans="1:5" ht="12.75" customHeight="1">
      <c r="A60" s="21"/>
      <c r="C60" s="16"/>
      <c r="E60" s="57"/>
    </row>
    <row r="61" spans="1:5" ht="12.75" customHeight="1">
      <c r="A61" s="21"/>
      <c r="C61" s="16"/>
      <c r="E61" s="57"/>
    </row>
    <row r="62" spans="1:5" ht="12.75" customHeight="1">
      <c r="A62" s="21"/>
      <c r="C62" s="16"/>
      <c r="E62" s="57"/>
    </row>
    <row r="63" spans="1:5" ht="12.75" customHeight="1">
      <c r="A63" s="21"/>
      <c r="C63" s="16"/>
      <c r="E63" s="57"/>
    </row>
    <row r="64" spans="1:5" ht="12.75" customHeight="1">
      <c r="A64" s="21"/>
      <c r="C64" s="16"/>
      <c r="E64" s="57"/>
    </row>
    <row r="65" spans="1:5" ht="12.75" customHeight="1">
      <c r="A65" s="21"/>
      <c r="C65" s="16"/>
      <c r="E65" s="57"/>
    </row>
    <row r="66" spans="1:5" ht="12.75" customHeight="1">
      <c r="A66" s="21"/>
      <c r="C66" s="16"/>
      <c r="E66" s="57"/>
    </row>
    <row r="67" spans="1:5" ht="12.75" customHeight="1">
      <c r="A67" s="21"/>
      <c r="C67" s="16"/>
      <c r="E67" s="57"/>
    </row>
    <row r="68" spans="1:5" ht="12.75" customHeight="1">
      <c r="A68" s="21"/>
      <c r="C68" s="16"/>
      <c r="E68" s="57"/>
    </row>
    <row r="69" spans="1:5" ht="12.75" customHeight="1">
      <c r="A69" s="21"/>
      <c r="C69" s="16"/>
      <c r="E69" s="57"/>
    </row>
    <row r="70" spans="1:5" ht="12.75" customHeight="1">
      <c r="A70" s="21"/>
      <c r="C70" s="16"/>
      <c r="E70" s="57"/>
    </row>
    <row r="71" spans="1:5" ht="12.75" customHeight="1">
      <c r="A71" s="21"/>
      <c r="C71" s="16"/>
      <c r="E71" s="57"/>
    </row>
    <row r="72" spans="1:5" ht="12.75" customHeight="1">
      <c r="A72" s="21"/>
      <c r="C72" s="16"/>
      <c r="E72" s="57"/>
    </row>
    <row r="73" spans="1:5" ht="12.75" customHeight="1">
      <c r="A73" s="21"/>
      <c r="C73" s="16"/>
      <c r="E73" s="57"/>
    </row>
    <row r="74" spans="1:5" ht="12.75" customHeight="1">
      <c r="A74" s="21"/>
      <c r="C74" s="16"/>
      <c r="E74" s="57"/>
    </row>
    <row r="75" spans="1:5" ht="12.75" customHeight="1">
      <c r="A75" s="21"/>
      <c r="C75" s="16"/>
      <c r="E75" s="57"/>
    </row>
    <row r="76" spans="1:5" ht="12.75" customHeight="1">
      <c r="A76" s="21"/>
      <c r="C76" s="16"/>
      <c r="E76" s="57"/>
    </row>
    <row r="77" spans="1:5" ht="12.75" customHeight="1">
      <c r="A77" s="21"/>
      <c r="C77" s="16"/>
      <c r="E77" s="57"/>
    </row>
    <row r="78" spans="1:5" ht="12.75" customHeight="1">
      <c r="A78" s="21"/>
      <c r="C78" s="16"/>
      <c r="E78" s="57"/>
    </row>
    <row r="79" spans="1:5" ht="12.75" customHeight="1">
      <c r="A79" s="21"/>
      <c r="C79" s="16"/>
      <c r="E79" s="57"/>
    </row>
    <row r="80" spans="1:5" ht="12.75" customHeight="1">
      <c r="A80" s="21"/>
      <c r="C80" s="16"/>
      <c r="E80" s="57"/>
    </row>
    <row r="81" spans="1:5" ht="12.75" customHeight="1">
      <c r="A81" s="21"/>
      <c r="C81" s="16"/>
      <c r="E81" s="57"/>
    </row>
  </sheetData>
  <mergeCells count="2">
    <mergeCell ref="A1:B1"/>
    <mergeCell ref="A3:B3"/>
  </mergeCells>
  <phoneticPr fontId="0" type="noConversion"/>
  <pageMargins left="0.7" right="0.7" top="0.75" bottom="0.75" header="0.3" footer="0.3"/>
  <pageSetup paperSize="9" scale="76" orientation="landscape" r:id="rId1"/>
  <headerFooter>
    <oddHeader>&amp;C&amp;A</oddHeader>
    <oddFooter>&amp;C&amp;"Arial"&amp;10Page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tabSelected="1" zoomScale="75" zoomScaleNormal="100" workbookViewId="0">
      <pane xSplit="5" ySplit="7" topLeftCell="F41" activePane="bottomRight" state="frozen"/>
      <selection pane="topRight" activeCell="F1" sqref="F1"/>
      <selection pane="bottomLeft" activeCell="A8" sqref="A8"/>
      <selection pane="bottomRight" activeCell="G57" sqref="G57"/>
    </sheetView>
  </sheetViews>
  <sheetFormatPr defaultColWidth="11.5703125" defaultRowHeight="12.95" customHeight="1"/>
  <cols>
    <col min="1" max="1" width="12.85546875" style="55" customWidth="1"/>
    <col min="2" max="2" width="18.28515625" style="20" customWidth="1"/>
    <col min="3" max="3" width="12.85546875" style="20" customWidth="1"/>
    <col min="4" max="4" width="28.140625" style="20" customWidth="1"/>
    <col min="5" max="6" width="12.28515625" style="9" customWidth="1"/>
    <col min="7" max="7" width="12.28515625" style="15" bestFit="1" customWidth="1"/>
    <col min="8" max="8" width="12.7109375" style="15" bestFit="1" customWidth="1"/>
    <col min="9" max="9" width="11.7109375" style="15" bestFit="1" customWidth="1"/>
    <col min="10" max="11" width="12.28515625" style="15" bestFit="1" customWidth="1"/>
    <col min="12" max="12" width="13.140625" style="15" bestFit="1" customWidth="1"/>
    <col min="13" max="13" width="13.140625" style="15" customWidth="1"/>
    <col min="14" max="14" width="11.5703125" style="18" bestFit="1" customWidth="1"/>
    <col min="15" max="15" width="7.42578125" style="18" bestFit="1" customWidth="1"/>
    <col min="16" max="16" width="14.28515625" style="56" customWidth="1"/>
    <col min="17" max="17" width="14.28515625" style="18" customWidth="1"/>
    <col min="18" max="19" width="12.85546875" style="18" customWidth="1"/>
    <col min="20" max="16384" width="11.5703125" style="18"/>
  </cols>
  <sheetData>
    <row r="1" spans="1:18" ht="15.6" customHeight="1">
      <c r="A1" s="127" t="s">
        <v>8</v>
      </c>
      <c r="B1" s="127"/>
      <c r="C1" s="127"/>
      <c r="D1" s="127"/>
      <c r="E1" s="127"/>
      <c r="F1" s="8"/>
      <c r="N1" s="16"/>
      <c r="O1" s="16"/>
      <c r="P1" s="17"/>
      <c r="Q1" s="16"/>
      <c r="R1" s="16"/>
    </row>
    <row r="2" spans="1:18" ht="12.75">
      <c r="A2" s="19"/>
      <c r="N2" s="16"/>
      <c r="O2" s="16"/>
      <c r="P2" s="17"/>
      <c r="Q2" s="16"/>
      <c r="R2" s="16"/>
    </row>
    <row r="3" spans="1:18" ht="12.75" customHeight="1">
      <c r="A3" s="129" t="s">
        <v>9</v>
      </c>
      <c r="B3" s="129"/>
      <c r="C3" s="129"/>
      <c r="N3" s="16"/>
      <c r="O3" s="16"/>
      <c r="P3" s="17"/>
      <c r="Q3" s="16"/>
      <c r="R3" s="16"/>
    </row>
    <row r="4" spans="1:18" ht="12.75">
      <c r="A4" s="19"/>
      <c r="N4" s="16"/>
      <c r="O4" s="16"/>
      <c r="P4" s="17"/>
      <c r="Q4" s="16"/>
      <c r="R4" s="16"/>
    </row>
    <row r="5" spans="1:18" ht="13.35" customHeight="1">
      <c r="A5" s="22" t="s">
        <v>10</v>
      </c>
      <c r="B5" s="130" t="s">
        <v>47</v>
      </c>
      <c r="C5" s="131"/>
      <c r="D5" s="131"/>
      <c r="H5" s="23" t="s">
        <v>35</v>
      </c>
      <c r="N5" s="16"/>
      <c r="P5" s="24"/>
      <c r="Q5" s="16"/>
      <c r="R5" s="16"/>
    </row>
    <row r="6" spans="1:18" ht="12.75">
      <c r="A6" s="19"/>
      <c r="N6" s="16"/>
      <c r="O6" s="16"/>
      <c r="P6" s="17"/>
      <c r="Q6" s="16"/>
      <c r="R6" s="16"/>
    </row>
    <row r="7" spans="1:18" s="34" customFormat="1" ht="12.75">
      <c r="A7" s="25" t="s">
        <v>11</v>
      </c>
      <c r="B7" s="26" t="s">
        <v>12</v>
      </c>
      <c r="C7" s="27" t="s">
        <v>22</v>
      </c>
      <c r="D7" s="28" t="s">
        <v>13</v>
      </c>
      <c r="E7" s="12" t="s">
        <v>4</v>
      </c>
      <c r="F7" s="12" t="s">
        <v>30</v>
      </c>
      <c r="G7" s="29" t="s">
        <v>14</v>
      </c>
      <c r="H7" s="29" t="s">
        <v>2</v>
      </c>
      <c r="I7" s="29" t="s">
        <v>15</v>
      </c>
      <c r="J7" s="29" t="s">
        <v>45</v>
      </c>
      <c r="K7" s="29" t="s">
        <v>136</v>
      </c>
      <c r="L7" s="29" t="s">
        <v>135</v>
      </c>
      <c r="M7" s="29" t="s">
        <v>154</v>
      </c>
      <c r="N7" s="30" t="s">
        <v>137</v>
      </c>
      <c r="O7" s="31"/>
      <c r="P7" s="32"/>
      <c r="Q7" s="33"/>
      <c r="R7" s="33"/>
    </row>
    <row r="8" spans="1:18" ht="12.75">
      <c r="A8" s="81">
        <v>42678</v>
      </c>
      <c r="B8" s="36" t="s">
        <v>51</v>
      </c>
      <c r="C8" s="44">
        <v>381</v>
      </c>
      <c r="D8" s="36" t="s">
        <v>52</v>
      </c>
      <c r="E8" s="88">
        <v>30</v>
      </c>
      <c r="F8" s="89"/>
      <c r="G8" s="90">
        <v>5</v>
      </c>
      <c r="H8" s="92" t="s">
        <v>65</v>
      </c>
      <c r="I8" s="120">
        <v>105.3</v>
      </c>
      <c r="J8" s="92"/>
      <c r="K8" s="91"/>
      <c r="L8" s="91">
        <f>E8+F8-K8</f>
        <v>30</v>
      </c>
      <c r="M8" s="91"/>
      <c r="N8" s="91"/>
      <c r="O8" s="91"/>
      <c r="P8" s="92"/>
      <c r="Q8" s="38"/>
      <c r="R8" s="38"/>
    </row>
    <row r="9" spans="1:18" ht="12.75">
      <c r="A9" s="82" t="s">
        <v>64</v>
      </c>
      <c r="B9" s="36" t="s">
        <v>33</v>
      </c>
      <c r="C9" s="44">
        <v>382</v>
      </c>
      <c r="D9" s="36" t="s">
        <v>59</v>
      </c>
      <c r="E9" s="88">
        <v>79.17</v>
      </c>
      <c r="F9" s="89"/>
      <c r="G9" s="93"/>
      <c r="H9" s="92" t="s">
        <v>65</v>
      </c>
      <c r="I9" s="121">
        <v>109.9</v>
      </c>
      <c r="J9" s="92"/>
      <c r="K9" s="91">
        <f>E9</f>
        <v>79.17</v>
      </c>
      <c r="L9" s="91">
        <f t="shared" ref="L9:L53" si="0">E9+F9-K9</f>
        <v>0</v>
      </c>
      <c r="M9" s="91"/>
      <c r="N9" s="91"/>
      <c r="O9" s="91"/>
      <c r="P9" s="92"/>
      <c r="Q9" s="40"/>
      <c r="R9" s="38"/>
    </row>
    <row r="10" spans="1:18" ht="12.75">
      <c r="A10" s="82" t="s">
        <v>64</v>
      </c>
      <c r="B10" s="36" t="s">
        <v>60</v>
      </c>
      <c r="C10" s="44">
        <v>383</v>
      </c>
      <c r="D10" s="36" t="s">
        <v>17</v>
      </c>
      <c r="E10" s="88">
        <v>57</v>
      </c>
      <c r="F10" s="89"/>
      <c r="G10" s="93"/>
      <c r="H10" s="92" t="s">
        <v>65</v>
      </c>
      <c r="I10" s="120">
        <v>105.3</v>
      </c>
      <c r="J10" s="92"/>
      <c r="K10" s="91">
        <v>57</v>
      </c>
      <c r="L10" s="91">
        <f t="shared" si="0"/>
        <v>0</v>
      </c>
      <c r="M10" s="91"/>
      <c r="N10" s="91"/>
      <c r="O10" s="91"/>
      <c r="P10" s="92"/>
      <c r="Q10" s="38"/>
      <c r="R10" s="38"/>
    </row>
    <row r="11" spans="1:18" ht="12.75">
      <c r="A11" s="82" t="s">
        <v>65</v>
      </c>
      <c r="B11" s="36" t="s">
        <v>23</v>
      </c>
      <c r="C11" s="44">
        <v>384</v>
      </c>
      <c r="D11" s="46" t="s">
        <v>50</v>
      </c>
      <c r="E11" s="88">
        <v>62.5</v>
      </c>
      <c r="F11" s="94"/>
      <c r="G11" s="90">
        <v>12.5</v>
      </c>
      <c r="H11" s="92" t="s">
        <v>65</v>
      </c>
      <c r="I11" s="120">
        <v>109.9</v>
      </c>
      <c r="J11" s="92"/>
      <c r="K11" s="91"/>
      <c r="L11" s="91">
        <f t="shared" si="0"/>
        <v>62.5</v>
      </c>
      <c r="M11" s="91"/>
      <c r="N11" s="91"/>
      <c r="O11" s="91"/>
      <c r="P11" s="92"/>
      <c r="Q11" s="38"/>
      <c r="R11" s="38"/>
    </row>
    <row r="12" spans="1:18" ht="12.75">
      <c r="A12" s="82" t="s">
        <v>66</v>
      </c>
      <c r="B12" s="36" t="s">
        <v>25</v>
      </c>
      <c r="C12" s="37">
        <v>385</v>
      </c>
      <c r="D12" s="46" t="s">
        <v>53</v>
      </c>
      <c r="E12" s="95">
        <v>25</v>
      </c>
      <c r="F12" s="95"/>
      <c r="G12" s="93"/>
      <c r="H12" s="92" t="s">
        <v>65</v>
      </c>
      <c r="I12" s="120">
        <v>109.9</v>
      </c>
      <c r="J12" s="92"/>
      <c r="K12" s="91"/>
      <c r="L12" s="91">
        <f t="shared" si="0"/>
        <v>25</v>
      </c>
      <c r="M12" s="91"/>
      <c r="N12" s="91"/>
      <c r="O12" s="91"/>
      <c r="P12" s="92"/>
      <c r="Q12" s="38"/>
      <c r="R12" s="38"/>
    </row>
    <row r="13" spans="1:18" ht="12.75">
      <c r="A13" s="82" t="s">
        <v>67</v>
      </c>
      <c r="B13" s="47" t="s">
        <v>28</v>
      </c>
      <c r="C13" s="37">
        <v>386</v>
      </c>
      <c r="D13" s="46" t="s">
        <v>31</v>
      </c>
      <c r="E13" s="95">
        <v>219.03</v>
      </c>
      <c r="F13" s="95"/>
      <c r="G13" s="93"/>
      <c r="H13" s="92" t="s">
        <v>68</v>
      </c>
      <c r="I13" s="120">
        <v>109.9</v>
      </c>
      <c r="J13" s="92"/>
      <c r="K13" s="91"/>
      <c r="L13" s="91">
        <f t="shared" si="0"/>
        <v>219.03</v>
      </c>
      <c r="M13" s="91"/>
      <c r="N13" s="91"/>
      <c r="O13" s="91"/>
      <c r="P13" s="92"/>
      <c r="Q13" s="38"/>
      <c r="R13" s="38"/>
    </row>
    <row r="14" spans="1:18" ht="12.75">
      <c r="A14" s="82" t="s">
        <v>67</v>
      </c>
      <c r="B14" s="36" t="s">
        <v>26</v>
      </c>
      <c r="C14" s="37">
        <v>387</v>
      </c>
      <c r="D14" s="46" t="s">
        <v>27</v>
      </c>
      <c r="E14" s="95">
        <v>175</v>
      </c>
      <c r="F14" s="95"/>
      <c r="G14" s="90"/>
      <c r="H14" s="92" t="s">
        <v>68</v>
      </c>
      <c r="I14" s="121">
        <v>109.9</v>
      </c>
      <c r="J14" s="92"/>
      <c r="K14" s="92"/>
      <c r="L14" s="91">
        <f t="shared" si="0"/>
        <v>175</v>
      </c>
      <c r="M14" s="91"/>
      <c r="N14" s="91"/>
      <c r="O14" s="91"/>
      <c r="P14" s="92"/>
      <c r="Q14" s="38"/>
      <c r="R14" s="38"/>
    </row>
    <row r="15" spans="1:18" ht="12.75">
      <c r="A15" s="82" t="s">
        <v>68</v>
      </c>
      <c r="B15" s="36" t="s">
        <v>24</v>
      </c>
      <c r="C15" s="37">
        <v>388</v>
      </c>
      <c r="D15" s="36" t="s">
        <v>54</v>
      </c>
      <c r="E15" s="95">
        <v>21.08</v>
      </c>
      <c r="F15" s="95"/>
      <c r="G15" s="90"/>
      <c r="H15" s="92" t="s">
        <v>68</v>
      </c>
      <c r="I15" s="120">
        <v>109.9</v>
      </c>
      <c r="J15" s="92"/>
      <c r="K15" s="91"/>
      <c r="L15" s="91">
        <f t="shared" si="0"/>
        <v>21.08</v>
      </c>
      <c r="M15" s="91"/>
      <c r="N15" s="91"/>
      <c r="O15" s="91"/>
      <c r="P15" s="92"/>
      <c r="Q15" s="38"/>
      <c r="R15" s="38"/>
    </row>
    <row r="16" spans="1:18" ht="12.75">
      <c r="A16" s="82" t="s">
        <v>68</v>
      </c>
      <c r="B16" s="36" t="s">
        <v>33</v>
      </c>
      <c r="C16" s="37">
        <v>389</v>
      </c>
      <c r="D16" s="36" t="s">
        <v>32</v>
      </c>
      <c r="E16" s="95">
        <v>79.17</v>
      </c>
      <c r="F16" s="95"/>
      <c r="G16" s="93"/>
      <c r="H16" s="92" t="s">
        <v>68</v>
      </c>
      <c r="I16" s="120">
        <v>109.9</v>
      </c>
      <c r="J16" s="92"/>
      <c r="K16" s="91">
        <f>E16</f>
        <v>79.17</v>
      </c>
      <c r="L16" s="91">
        <f t="shared" si="0"/>
        <v>0</v>
      </c>
      <c r="M16" s="91"/>
      <c r="N16" s="91"/>
      <c r="O16" s="91"/>
      <c r="P16" s="92"/>
      <c r="Q16" s="38"/>
      <c r="R16" s="38"/>
    </row>
    <row r="17" spans="1:18" ht="12.75">
      <c r="A17" s="82" t="s">
        <v>68</v>
      </c>
      <c r="B17" s="36" t="s">
        <v>23</v>
      </c>
      <c r="C17" s="37">
        <v>390</v>
      </c>
      <c r="D17" s="36" t="s">
        <v>55</v>
      </c>
      <c r="E17" s="95">
        <v>25</v>
      </c>
      <c r="F17" s="95"/>
      <c r="G17" s="96">
        <v>4.17</v>
      </c>
      <c r="H17" s="92" t="s">
        <v>68</v>
      </c>
      <c r="I17" s="121">
        <v>109.9</v>
      </c>
      <c r="J17" s="92"/>
      <c r="K17" s="92"/>
      <c r="L17" s="91">
        <f t="shared" si="0"/>
        <v>25</v>
      </c>
      <c r="M17" s="91"/>
      <c r="N17" s="91"/>
      <c r="O17" s="91"/>
      <c r="P17" s="92"/>
      <c r="Q17" s="40"/>
      <c r="R17" s="38"/>
    </row>
    <row r="18" spans="1:18" ht="12.75">
      <c r="A18" s="82" t="s">
        <v>69</v>
      </c>
      <c r="B18" s="36" t="s">
        <v>34</v>
      </c>
      <c r="C18" s="37">
        <v>391</v>
      </c>
      <c r="D18" s="36" t="s">
        <v>56</v>
      </c>
      <c r="E18" s="95">
        <v>30.8</v>
      </c>
      <c r="F18" s="95"/>
      <c r="G18" s="90"/>
      <c r="H18" s="92" t="s">
        <v>139</v>
      </c>
      <c r="I18" s="120">
        <v>112.7</v>
      </c>
      <c r="J18" s="92"/>
      <c r="K18" s="91"/>
      <c r="L18" s="91">
        <f t="shared" si="0"/>
        <v>30.8</v>
      </c>
      <c r="M18" s="91"/>
      <c r="N18" s="91"/>
      <c r="O18" s="91"/>
      <c r="P18" s="92"/>
      <c r="Q18" s="38"/>
      <c r="R18" s="38"/>
    </row>
    <row r="19" spans="1:18" ht="12.75">
      <c r="A19" s="82" t="s">
        <v>70</v>
      </c>
      <c r="B19" s="50" t="s">
        <v>33</v>
      </c>
      <c r="C19" s="37">
        <v>392</v>
      </c>
      <c r="D19" s="36" t="s">
        <v>72</v>
      </c>
      <c r="E19" s="89">
        <v>360</v>
      </c>
      <c r="F19" s="89"/>
      <c r="G19" s="90">
        <v>60</v>
      </c>
      <c r="H19" s="92" t="s">
        <v>139</v>
      </c>
      <c r="I19" s="120">
        <v>112.7</v>
      </c>
      <c r="J19" s="92"/>
      <c r="K19" s="91"/>
      <c r="L19" s="91">
        <f t="shared" si="0"/>
        <v>360</v>
      </c>
      <c r="M19" s="91"/>
      <c r="N19" s="91"/>
      <c r="O19" s="91"/>
      <c r="P19" s="92"/>
      <c r="Q19" s="38"/>
      <c r="R19" s="38"/>
    </row>
    <row r="20" spans="1:18" ht="12.75">
      <c r="A20" s="82" t="s">
        <v>70</v>
      </c>
      <c r="B20" s="36" t="s">
        <v>16</v>
      </c>
      <c r="C20" s="37">
        <v>393</v>
      </c>
      <c r="D20" s="36" t="s">
        <v>57</v>
      </c>
      <c r="E20" s="95">
        <v>30</v>
      </c>
      <c r="F20" s="95"/>
      <c r="G20" s="90">
        <v>5</v>
      </c>
      <c r="H20" s="92" t="s">
        <v>139</v>
      </c>
      <c r="I20" s="120">
        <v>112.7</v>
      </c>
      <c r="J20" s="92"/>
      <c r="K20" s="91"/>
      <c r="L20" s="91">
        <f t="shared" si="0"/>
        <v>30</v>
      </c>
      <c r="M20" s="91"/>
      <c r="N20" s="97"/>
      <c r="O20" s="91"/>
      <c r="P20" s="92"/>
      <c r="Q20" s="38"/>
      <c r="R20" s="43"/>
    </row>
    <row r="21" spans="1:18" ht="12.75">
      <c r="A21" s="81">
        <v>42375</v>
      </c>
      <c r="B21" s="36"/>
      <c r="C21" s="37">
        <v>394</v>
      </c>
      <c r="D21" s="36" t="s">
        <v>58</v>
      </c>
      <c r="E21" s="95">
        <v>0</v>
      </c>
      <c r="F21" s="95"/>
      <c r="G21" s="90"/>
      <c r="H21" s="92"/>
      <c r="I21" s="121"/>
      <c r="J21" s="92"/>
      <c r="K21" s="92"/>
      <c r="L21" s="91">
        <f t="shared" si="0"/>
        <v>0</v>
      </c>
      <c r="M21" s="91"/>
      <c r="N21" s="97"/>
      <c r="O21" s="91"/>
      <c r="P21" s="92"/>
      <c r="Q21" s="38"/>
      <c r="R21" s="43"/>
    </row>
    <row r="22" spans="1:18" ht="12.75">
      <c r="A22" s="82">
        <v>42375</v>
      </c>
      <c r="B22" s="36" t="s">
        <v>29</v>
      </c>
      <c r="C22" s="44">
        <v>395</v>
      </c>
      <c r="D22" s="36" t="s">
        <v>61</v>
      </c>
      <c r="E22" s="90">
        <v>200</v>
      </c>
      <c r="F22" s="95"/>
      <c r="G22" s="93"/>
      <c r="H22" s="92" t="s">
        <v>139</v>
      </c>
      <c r="I22" s="120">
        <v>112.7</v>
      </c>
      <c r="J22" s="92"/>
      <c r="K22" s="91"/>
      <c r="L22" s="91">
        <f t="shared" si="0"/>
        <v>200</v>
      </c>
      <c r="M22" s="91"/>
      <c r="N22" s="91"/>
      <c r="O22" s="91"/>
      <c r="P22" s="92"/>
      <c r="Q22" s="38"/>
      <c r="R22" s="38"/>
    </row>
    <row r="23" spans="1:18" ht="12.75">
      <c r="A23" s="82" t="s">
        <v>71</v>
      </c>
      <c r="B23" s="50" t="s">
        <v>33</v>
      </c>
      <c r="C23" s="37">
        <v>396</v>
      </c>
      <c r="D23" s="36" t="s">
        <v>62</v>
      </c>
      <c r="E23" s="90">
        <v>79.17</v>
      </c>
      <c r="F23" s="95"/>
      <c r="G23" s="90"/>
      <c r="H23" s="92" t="s">
        <v>95</v>
      </c>
      <c r="I23" s="120">
        <v>112.7</v>
      </c>
      <c r="J23" s="92"/>
      <c r="K23" s="91">
        <f>E23</f>
        <v>79.17</v>
      </c>
      <c r="L23" s="91">
        <f t="shared" si="0"/>
        <v>0</v>
      </c>
      <c r="M23" s="91"/>
      <c r="N23" s="91"/>
      <c r="O23" s="91"/>
      <c r="P23" s="92"/>
      <c r="Q23" s="38"/>
      <c r="R23" s="38"/>
    </row>
    <row r="24" spans="1:18" ht="12.75">
      <c r="A24" s="82" t="s">
        <v>77</v>
      </c>
      <c r="B24" s="36" t="s">
        <v>60</v>
      </c>
      <c r="C24" s="37">
        <v>397</v>
      </c>
      <c r="D24" s="36" t="s">
        <v>17</v>
      </c>
      <c r="E24" s="90">
        <v>57</v>
      </c>
      <c r="F24" s="95"/>
      <c r="G24" s="93"/>
      <c r="H24" s="92" t="s">
        <v>139</v>
      </c>
      <c r="I24" s="120">
        <v>112.7</v>
      </c>
      <c r="J24" s="92"/>
      <c r="K24" s="91">
        <f>E24</f>
        <v>57</v>
      </c>
      <c r="L24" s="91">
        <f t="shared" si="0"/>
        <v>0</v>
      </c>
      <c r="M24" s="91"/>
      <c r="N24" s="91"/>
      <c r="O24" s="91"/>
      <c r="P24" s="92"/>
      <c r="Q24" s="38"/>
      <c r="R24" s="38"/>
    </row>
    <row r="25" spans="1:18" ht="12.75">
      <c r="A25" s="82" t="s">
        <v>78</v>
      </c>
      <c r="B25" s="36" t="s">
        <v>33</v>
      </c>
      <c r="C25" s="44">
        <v>398</v>
      </c>
      <c r="D25" s="36" t="s">
        <v>142</v>
      </c>
      <c r="E25" s="90">
        <v>96.42</v>
      </c>
      <c r="F25" s="95"/>
      <c r="G25" s="93"/>
      <c r="H25" s="92" t="s">
        <v>139</v>
      </c>
      <c r="I25" s="120">
        <v>112.7</v>
      </c>
      <c r="J25" s="91"/>
      <c r="K25" s="91">
        <v>79.17</v>
      </c>
      <c r="L25" s="91">
        <f t="shared" si="0"/>
        <v>17.25</v>
      </c>
      <c r="M25" s="91"/>
      <c r="N25" s="91"/>
      <c r="O25" s="91"/>
      <c r="P25" s="92"/>
      <c r="Q25" s="38"/>
      <c r="R25" s="38"/>
    </row>
    <row r="26" spans="1:18" ht="12.75">
      <c r="A26" s="47" t="s">
        <v>79</v>
      </c>
      <c r="B26" s="36" t="s">
        <v>33</v>
      </c>
      <c r="C26" s="44">
        <v>399</v>
      </c>
      <c r="D26" s="36" t="s">
        <v>80</v>
      </c>
      <c r="E26" s="90">
        <v>79.17</v>
      </c>
      <c r="F26" s="95"/>
      <c r="G26" s="98"/>
      <c r="H26" s="92" t="s">
        <v>95</v>
      </c>
      <c r="I26" s="120">
        <v>116.6</v>
      </c>
      <c r="J26" s="91"/>
      <c r="K26" s="91">
        <f>E26</f>
        <v>79.17</v>
      </c>
      <c r="L26" s="91">
        <f t="shared" si="0"/>
        <v>0</v>
      </c>
      <c r="M26" s="91"/>
      <c r="N26" s="91"/>
      <c r="O26" s="92"/>
      <c r="P26" s="92"/>
      <c r="Q26" s="38"/>
      <c r="R26" s="38"/>
    </row>
    <row r="27" spans="1:18" ht="12.75">
      <c r="A27" s="47" t="s">
        <v>81</v>
      </c>
      <c r="B27" s="36" t="s">
        <v>33</v>
      </c>
      <c r="C27" s="37">
        <v>400</v>
      </c>
      <c r="D27" s="36" t="s">
        <v>82</v>
      </c>
      <c r="E27" s="90">
        <v>79.17</v>
      </c>
      <c r="F27" s="94"/>
      <c r="G27" s="98"/>
      <c r="H27" s="92" t="s">
        <v>95</v>
      </c>
      <c r="I27" s="120">
        <v>116.6</v>
      </c>
      <c r="J27" s="91"/>
      <c r="K27" s="91">
        <f>E27</f>
        <v>79.17</v>
      </c>
      <c r="L27" s="91">
        <f t="shared" si="0"/>
        <v>0</v>
      </c>
      <c r="M27" s="91"/>
      <c r="N27" s="91"/>
      <c r="O27" s="92"/>
      <c r="P27" s="92"/>
      <c r="Q27" s="38"/>
      <c r="R27" s="38"/>
    </row>
    <row r="28" spans="1:18" ht="12.75">
      <c r="A28" s="47" t="s">
        <v>95</v>
      </c>
      <c r="B28" s="36"/>
      <c r="C28" s="37">
        <v>401</v>
      </c>
      <c r="D28" s="36" t="s">
        <v>58</v>
      </c>
      <c r="E28" s="90">
        <v>0</v>
      </c>
      <c r="F28" s="95"/>
      <c r="G28" s="98"/>
      <c r="H28" s="91"/>
      <c r="I28" s="120"/>
      <c r="J28" s="91"/>
      <c r="K28" s="91"/>
      <c r="L28" s="91">
        <f t="shared" si="0"/>
        <v>0</v>
      </c>
      <c r="M28" s="91"/>
      <c r="N28" s="91"/>
      <c r="O28" s="92"/>
      <c r="P28" s="92"/>
      <c r="Q28" s="38"/>
      <c r="R28" s="38"/>
    </row>
    <row r="29" spans="1:18" ht="12.75">
      <c r="A29" s="47" t="s">
        <v>83</v>
      </c>
      <c r="B29" s="36" t="s">
        <v>34</v>
      </c>
      <c r="C29" s="37">
        <v>402</v>
      </c>
      <c r="D29" s="36" t="s">
        <v>84</v>
      </c>
      <c r="E29" s="90">
        <v>12</v>
      </c>
      <c r="F29" s="95"/>
      <c r="G29" s="96">
        <v>1.6</v>
      </c>
      <c r="H29" s="92" t="s">
        <v>95</v>
      </c>
      <c r="I29" s="120">
        <v>116.6</v>
      </c>
      <c r="J29" s="92"/>
      <c r="K29" s="91"/>
      <c r="L29" s="91">
        <f t="shared" si="0"/>
        <v>12</v>
      </c>
      <c r="M29" s="91"/>
      <c r="N29" s="91"/>
      <c r="O29" s="91"/>
      <c r="P29" s="92"/>
      <c r="Q29" s="38"/>
      <c r="R29" s="38"/>
    </row>
    <row r="30" spans="1:18" ht="12.75" customHeight="1">
      <c r="A30" s="47" t="s">
        <v>73</v>
      </c>
      <c r="B30" s="36" t="s">
        <v>85</v>
      </c>
      <c r="C30" s="37">
        <v>403</v>
      </c>
      <c r="D30" s="36" t="s">
        <v>86</v>
      </c>
      <c r="E30" s="90">
        <v>1352.4</v>
      </c>
      <c r="F30" s="95"/>
      <c r="G30" s="96">
        <v>225.4</v>
      </c>
      <c r="H30" s="92" t="s">
        <v>140</v>
      </c>
      <c r="I30" s="120">
        <v>119.6</v>
      </c>
      <c r="J30" s="92"/>
      <c r="K30" s="91"/>
      <c r="L30" s="91">
        <f t="shared" si="0"/>
        <v>1352.4</v>
      </c>
      <c r="M30" s="91"/>
      <c r="N30" s="91">
        <f>E30-G30</f>
        <v>1127</v>
      </c>
      <c r="O30" s="91"/>
      <c r="P30" s="92"/>
      <c r="Q30" s="38"/>
      <c r="R30" s="38"/>
    </row>
    <row r="31" spans="1:18" ht="12.75" customHeight="1">
      <c r="A31" s="83">
        <v>42561</v>
      </c>
      <c r="B31" s="36" t="s">
        <v>88</v>
      </c>
      <c r="C31" s="44">
        <v>404</v>
      </c>
      <c r="D31" s="36" t="s">
        <v>87</v>
      </c>
      <c r="E31" s="99">
        <v>190</v>
      </c>
      <c r="F31" s="88"/>
      <c r="G31" s="96">
        <v>31.66</v>
      </c>
      <c r="H31" s="92" t="s">
        <v>140</v>
      </c>
      <c r="I31" s="120">
        <v>119.6</v>
      </c>
      <c r="J31" s="92"/>
      <c r="K31" s="91"/>
      <c r="L31" s="91">
        <f t="shared" si="0"/>
        <v>190</v>
      </c>
      <c r="M31" s="91"/>
      <c r="N31" s="91"/>
      <c r="O31" s="91"/>
      <c r="P31" s="92"/>
      <c r="Q31" s="38"/>
      <c r="R31" s="38"/>
    </row>
    <row r="32" spans="1:18" ht="12.75" customHeight="1">
      <c r="A32" s="47" t="s">
        <v>89</v>
      </c>
      <c r="B32" s="50" t="s">
        <v>33</v>
      </c>
      <c r="C32" s="44">
        <v>405</v>
      </c>
      <c r="D32" s="36" t="s">
        <v>90</v>
      </c>
      <c r="E32" s="99">
        <v>79.17</v>
      </c>
      <c r="F32" s="88"/>
      <c r="G32" s="100"/>
      <c r="H32" s="92" t="s">
        <v>140</v>
      </c>
      <c r="I32" s="120">
        <v>119.6</v>
      </c>
      <c r="J32" s="92"/>
      <c r="K32" s="91">
        <f>E32</f>
        <v>79.17</v>
      </c>
      <c r="L32" s="91">
        <f t="shared" si="0"/>
        <v>0</v>
      </c>
      <c r="M32" s="91"/>
      <c r="N32" s="91"/>
      <c r="O32" s="91"/>
      <c r="P32" s="92"/>
      <c r="Q32" s="38"/>
      <c r="R32" s="38"/>
    </row>
    <row r="33" spans="1:28" ht="12.75">
      <c r="A33" s="47" t="s">
        <v>89</v>
      </c>
      <c r="B33" s="36" t="s">
        <v>60</v>
      </c>
      <c r="C33" s="37">
        <v>406</v>
      </c>
      <c r="D33" s="36" t="s">
        <v>17</v>
      </c>
      <c r="E33" s="90">
        <v>57</v>
      </c>
      <c r="F33" s="88"/>
      <c r="G33" s="100"/>
      <c r="H33" s="92" t="s">
        <v>140</v>
      </c>
      <c r="I33" s="120">
        <v>119.6</v>
      </c>
      <c r="J33" s="92"/>
      <c r="K33" s="91">
        <f>E33</f>
        <v>57</v>
      </c>
      <c r="L33" s="91">
        <f t="shared" si="0"/>
        <v>0</v>
      </c>
      <c r="M33" s="91"/>
      <c r="N33" s="91"/>
      <c r="O33" s="91"/>
      <c r="P33" s="92"/>
      <c r="Q33" s="38"/>
      <c r="R33" s="38"/>
    </row>
    <row r="34" spans="1:28" ht="12.75">
      <c r="A34" s="47" t="s">
        <v>89</v>
      </c>
      <c r="B34" s="36" t="s">
        <v>88</v>
      </c>
      <c r="C34" s="37">
        <v>407</v>
      </c>
      <c r="D34" s="36" t="s">
        <v>91</v>
      </c>
      <c r="E34" s="90">
        <v>250</v>
      </c>
      <c r="F34" s="88"/>
      <c r="G34" s="100"/>
      <c r="H34" s="92" t="s">
        <v>140</v>
      </c>
      <c r="I34" s="120">
        <v>119.6</v>
      </c>
      <c r="J34" s="92"/>
      <c r="K34" s="91"/>
      <c r="L34" s="91">
        <f t="shared" si="0"/>
        <v>250</v>
      </c>
      <c r="M34" s="91"/>
      <c r="N34" s="101"/>
      <c r="O34" s="92"/>
      <c r="P34" s="92"/>
      <c r="Q34" s="38"/>
    </row>
    <row r="35" spans="1:28" ht="12.75">
      <c r="A35" s="83">
        <v>42715</v>
      </c>
      <c r="B35" s="36" t="s">
        <v>88</v>
      </c>
      <c r="C35" s="37">
        <v>408</v>
      </c>
      <c r="D35" s="52" t="s">
        <v>92</v>
      </c>
      <c r="E35" s="90">
        <v>18.5</v>
      </c>
      <c r="F35" s="88"/>
      <c r="G35" s="100"/>
      <c r="H35" s="92" t="s">
        <v>140</v>
      </c>
      <c r="I35" s="120">
        <v>119.6</v>
      </c>
      <c r="J35" s="92"/>
      <c r="K35" s="91"/>
      <c r="M35" s="91">
        <f>E35+F35-K35</f>
        <v>18.5</v>
      </c>
      <c r="N35" s="101"/>
      <c r="O35" s="91"/>
      <c r="P35" s="92"/>
      <c r="Q35" s="38"/>
    </row>
    <row r="36" spans="1:28" ht="12.75" customHeight="1">
      <c r="A36" s="85">
        <v>42412</v>
      </c>
      <c r="B36" s="84" t="s">
        <v>93</v>
      </c>
      <c r="C36" s="20">
        <v>409</v>
      </c>
      <c r="D36" s="84" t="s">
        <v>94</v>
      </c>
      <c r="E36" s="96">
        <v>30</v>
      </c>
      <c r="F36" s="88"/>
      <c r="G36" s="100"/>
      <c r="H36" s="92" t="s">
        <v>140</v>
      </c>
      <c r="I36" s="120">
        <v>119.6</v>
      </c>
      <c r="J36" s="92"/>
      <c r="K36" s="91"/>
      <c r="L36" s="91">
        <f t="shared" si="0"/>
        <v>30</v>
      </c>
      <c r="M36" s="91"/>
      <c r="N36" s="101"/>
      <c r="O36" s="91"/>
      <c r="P36" s="92"/>
      <c r="Q36" s="38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8" s="48" customFormat="1" ht="12.75">
      <c r="A37" s="48" t="s">
        <v>96</v>
      </c>
      <c r="B37" s="48" t="s">
        <v>33</v>
      </c>
      <c r="C37" s="86">
        <v>410</v>
      </c>
      <c r="D37" s="48" t="s">
        <v>97</v>
      </c>
      <c r="E37" s="99">
        <v>79.17</v>
      </c>
      <c r="F37" s="101"/>
      <c r="G37" s="101"/>
      <c r="H37" s="92" t="s">
        <v>140</v>
      </c>
      <c r="I37" s="120">
        <v>119.6</v>
      </c>
      <c r="J37" s="92"/>
      <c r="K37" s="91">
        <f>E37</f>
        <v>79.17</v>
      </c>
      <c r="L37" s="91">
        <f t="shared" si="0"/>
        <v>0</v>
      </c>
      <c r="M37" s="91"/>
      <c r="N37" s="101"/>
      <c r="O37" s="102"/>
      <c r="P37" s="102"/>
      <c r="Q37" s="38"/>
      <c r="R37" s="38"/>
      <c r="S37" s="38"/>
      <c r="T37" s="49"/>
      <c r="U37" s="49"/>
      <c r="V37" s="49"/>
      <c r="W37" s="49"/>
      <c r="X37" s="49"/>
      <c r="Y37" s="49"/>
      <c r="Z37" s="49"/>
      <c r="AA37" s="49"/>
      <c r="AB37" s="51"/>
    </row>
    <row r="38" spans="1:28" s="48" customFormat="1" ht="12.75">
      <c r="A38" s="48" t="s">
        <v>96</v>
      </c>
      <c r="C38" s="86">
        <v>411</v>
      </c>
      <c r="D38" s="48" t="s">
        <v>58</v>
      </c>
      <c r="E38" s="99">
        <v>0</v>
      </c>
      <c r="F38" s="101"/>
      <c r="G38" s="101"/>
      <c r="H38" s="92"/>
      <c r="I38" s="120"/>
      <c r="J38" s="92"/>
      <c r="K38" s="91"/>
      <c r="L38" s="91">
        <f t="shared" si="0"/>
        <v>0</v>
      </c>
      <c r="M38" s="91"/>
      <c r="N38" s="101"/>
      <c r="O38" s="102"/>
      <c r="P38" s="102"/>
      <c r="Q38" s="38"/>
      <c r="R38" s="38"/>
      <c r="S38" s="38"/>
      <c r="T38" s="49"/>
      <c r="U38" s="49"/>
      <c r="V38" s="49"/>
      <c r="W38" s="49"/>
      <c r="X38" s="49"/>
      <c r="Y38" s="49"/>
      <c r="Z38" s="49"/>
      <c r="AA38" s="49"/>
      <c r="AB38" s="51"/>
    </row>
    <row r="39" spans="1:28" s="48" customFormat="1" ht="12.75" customHeight="1">
      <c r="A39" s="48" t="s">
        <v>104</v>
      </c>
      <c r="B39" s="48" t="s">
        <v>105</v>
      </c>
      <c r="C39" s="86">
        <v>412</v>
      </c>
      <c r="D39" s="48" t="s">
        <v>106</v>
      </c>
      <c r="E39" s="99">
        <v>575</v>
      </c>
      <c r="F39" s="101"/>
      <c r="G39" s="101"/>
      <c r="H39" s="92" t="s">
        <v>141</v>
      </c>
      <c r="I39" s="120">
        <v>125.6</v>
      </c>
      <c r="J39" s="92"/>
      <c r="K39" s="91"/>
      <c r="L39" s="91">
        <f t="shared" si="0"/>
        <v>575</v>
      </c>
      <c r="M39" s="91"/>
      <c r="N39" s="101"/>
      <c r="O39" s="102"/>
      <c r="P39" s="102"/>
      <c r="Q39" s="38"/>
      <c r="R39" s="40" t="s">
        <v>107</v>
      </c>
      <c r="S39" s="38"/>
      <c r="T39" s="49"/>
      <c r="U39" s="49"/>
      <c r="V39" s="49"/>
      <c r="W39" s="49"/>
      <c r="X39" s="49"/>
      <c r="Y39" s="49"/>
      <c r="Z39" s="49"/>
      <c r="AA39" s="49"/>
      <c r="AB39" s="51"/>
    </row>
    <row r="40" spans="1:28" s="48" customFormat="1" ht="12.75">
      <c r="A40" s="48" t="s">
        <v>98</v>
      </c>
      <c r="B40" s="48" t="s">
        <v>33</v>
      </c>
      <c r="C40" s="86" t="s">
        <v>29</v>
      </c>
      <c r="D40" s="48" t="s">
        <v>99</v>
      </c>
      <c r="E40" s="101"/>
      <c r="F40" s="99">
        <f>R55</f>
        <v>206.72000000000003</v>
      </c>
      <c r="G40" s="101"/>
      <c r="H40" s="92" t="s">
        <v>141</v>
      </c>
      <c r="I40" s="120">
        <v>125.6</v>
      </c>
      <c r="J40" s="92"/>
      <c r="K40" s="91"/>
      <c r="L40" s="91">
        <f t="shared" si="0"/>
        <v>206.72000000000003</v>
      </c>
      <c r="M40" s="91"/>
      <c r="N40" s="91"/>
      <c r="O40" s="91"/>
      <c r="P40" s="92"/>
      <c r="Q40" s="38"/>
      <c r="R40" s="38">
        <v>3.49</v>
      </c>
      <c r="S40" s="38"/>
      <c r="T40" s="49"/>
      <c r="U40" s="49"/>
      <c r="V40" s="49"/>
      <c r="W40" s="49"/>
      <c r="X40" s="49"/>
      <c r="Y40" s="49"/>
      <c r="Z40" s="49"/>
      <c r="AA40" s="49"/>
      <c r="AB40" s="51"/>
    </row>
    <row r="41" spans="1:28" s="48" customFormat="1" ht="12.75">
      <c r="A41" s="48" t="s">
        <v>98</v>
      </c>
      <c r="B41" s="48" t="s">
        <v>33</v>
      </c>
      <c r="C41" s="86">
        <v>413</v>
      </c>
      <c r="D41" s="48" t="s">
        <v>103</v>
      </c>
      <c r="E41" s="99">
        <v>79.17</v>
      </c>
      <c r="F41" s="101"/>
      <c r="G41" s="101"/>
      <c r="H41" s="92" t="s">
        <v>141</v>
      </c>
      <c r="I41" s="121">
        <v>125.6</v>
      </c>
      <c r="J41" s="92"/>
      <c r="K41" s="91">
        <f>E41</f>
        <v>79.17</v>
      </c>
      <c r="L41" s="91">
        <f t="shared" si="0"/>
        <v>0</v>
      </c>
      <c r="M41" s="91"/>
      <c r="N41" s="91"/>
      <c r="O41" s="92"/>
      <c r="P41" s="92"/>
      <c r="Q41" s="38"/>
      <c r="R41" s="38">
        <v>23.9</v>
      </c>
      <c r="S41" s="38"/>
      <c r="T41" s="49"/>
      <c r="U41" s="49"/>
      <c r="V41" s="49"/>
      <c r="W41" s="49"/>
      <c r="X41" s="49"/>
      <c r="Y41" s="49"/>
      <c r="Z41" s="49"/>
      <c r="AA41" s="49"/>
      <c r="AB41" s="51"/>
    </row>
    <row r="42" spans="1:28" s="48" customFormat="1" ht="12.75">
      <c r="A42" s="116">
        <v>43009</v>
      </c>
      <c r="B42" s="48" t="s">
        <v>60</v>
      </c>
      <c r="C42" s="86">
        <v>414</v>
      </c>
      <c r="D42" s="48" t="s">
        <v>17</v>
      </c>
      <c r="E42" s="101">
        <v>57</v>
      </c>
      <c r="F42" s="101"/>
      <c r="G42" s="91"/>
      <c r="H42" s="92" t="s">
        <v>141</v>
      </c>
      <c r="I42" s="120">
        <v>125.6</v>
      </c>
      <c r="J42" s="92"/>
      <c r="K42" s="91">
        <f>E42</f>
        <v>57</v>
      </c>
      <c r="L42" s="91">
        <f t="shared" si="0"/>
        <v>0</v>
      </c>
      <c r="M42" s="91"/>
      <c r="N42" s="91"/>
      <c r="O42" s="91"/>
      <c r="P42" s="92"/>
      <c r="Q42" s="40"/>
      <c r="R42" s="38">
        <v>69.86</v>
      </c>
      <c r="S42" s="114" t="s">
        <v>111</v>
      </c>
      <c r="T42" s="49"/>
      <c r="U42" s="49"/>
      <c r="V42" s="49"/>
      <c r="W42" s="49"/>
      <c r="X42" s="49"/>
      <c r="Y42" s="49"/>
      <c r="Z42" s="49"/>
      <c r="AA42" s="49"/>
      <c r="AB42" s="51"/>
    </row>
    <row r="43" spans="1:28" s="48" customFormat="1" ht="12.75" customHeight="1">
      <c r="A43" s="48" t="s">
        <v>112</v>
      </c>
      <c r="B43" s="48" t="s">
        <v>33</v>
      </c>
      <c r="C43" s="86">
        <v>415</v>
      </c>
      <c r="D43" s="48" t="s">
        <v>113</v>
      </c>
      <c r="E43" s="101">
        <v>79.17</v>
      </c>
      <c r="F43" s="101"/>
      <c r="G43" s="91"/>
      <c r="H43" s="92" t="s">
        <v>141</v>
      </c>
      <c r="I43" s="120">
        <v>125.6</v>
      </c>
      <c r="J43" s="91"/>
      <c r="K43" s="91">
        <f>E43</f>
        <v>79.17</v>
      </c>
      <c r="L43" s="91">
        <f t="shared" si="0"/>
        <v>0</v>
      </c>
      <c r="M43" s="91"/>
      <c r="N43" s="91"/>
      <c r="O43" s="92"/>
      <c r="P43" s="92"/>
      <c r="Q43" s="38"/>
      <c r="R43" s="38">
        <v>8.65</v>
      </c>
      <c r="S43" s="38"/>
      <c r="T43" s="49"/>
      <c r="U43" s="49"/>
      <c r="V43" s="49"/>
      <c r="W43" s="49"/>
      <c r="X43" s="49"/>
      <c r="Y43" s="49"/>
      <c r="Z43" s="49"/>
      <c r="AA43" s="49"/>
      <c r="AB43" s="51"/>
    </row>
    <row r="44" spans="1:28" s="48" customFormat="1" ht="12.75" customHeight="1">
      <c r="A44" s="48" t="s">
        <v>112</v>
      </c>
      <c r="B44" s="48" t="s">
        <v>33</v>
      </c>
      <c r="C44" s="86">
        <v>416</v>
      </c>
      <c r="D44" s="48" t="s">
        <v>132</v>
      </c>
      <c r="E44" s="101"/>
      <c r="F44" s="101"/>
      <c r="G44" s="91"/>
      <c r="H44" s="92" t="s">
        <v>141</v>
      </c>
      <c r="I44" s="120">
        <v>125.6</v>
      </c>
      <c r="J44" s="91"/>
      <c r="K44" s="91"/>
      <c r="L44" s="91">
        <f t="shared" si="0"/>
        <v>0</v>
      </c>
      <c r="M44" s="91"/>
      <c r="N44" s="91"/>
      <c r="O44" s="92"/>
      <c r="P44" s="92"/>
      <c r="Q44" s="38"/>
      <c r="R44" s="38">
        <v>11.65</v>
      </c>
      <c r="S44" s="38"/>
      <c r="T44" s="49"/>
      <c r="U44" s="49"/>
      <c r="V44" s="49"/>
      <c r="W44" s="49"/>
      <c r="X44" s="49"/>
      <c r="Y44" s="49"/>
      <c r="Z44" s="49"/>
      <c r="AA44" s="49"/>
      <c r="AB44" s="51"/>
    </row>
    <row r="45" spans="1:28" s="48" customFormat="1" ht="12.75" customHeight="1">
      <c r="A45" s="48" t="s">
        <v>115</v>
      </c>
      <c r="B45" s="48" t="s">
        <v>105</v>
      </c>
      <c r="C45" s="86">
        <v>417</v>
      </c>
      <c r="D45" s="48" t="s">
        <v>116</v>
      </c>
      <c r="E45" s="101">
        <v>241.5</v>
      </c>
      <c r="F45" s="101"/>
      <c r="G45" s="91"/>
      <c r="H45" s="92" t="s">
        <v>141</v>
      </c>
      <c r="I45" s="120">
        <v>125.6</v>
      </c>
      <c r="J45" s="92"/>
      <c r="K45" s="91"/>
      <c r="L45" s="91">
        <f t="shared" si="0"/>
        <v>241.5</v>
      </c>
      <c r="M45" s="91"/>
      <c r="N45" s="91"/>
      <c r="O45" s="91"/>
      <c r="P45" s="92"/>
      <c r="Q45" s="38"/>
      <c r="R45" s="38">
        <v>11.43</v>
      </c>
      <c r="S45" s="38"/>
      <c r="T45" s="49"/>
      <c r="U45" s="49"/>
      <c r="V45" s="49"/>
      <c r="W45" s="49"/>
      <c r="X45" s="49"/>
      <c r="Y45" s="49"/>
      <c r="Z45" s="49"/>
      <c r="AA45" s="49"/>
      <c r="AB45" s="51"/>
    </row>
    <row r="46" spans="1:28" s="48" customFormat="1" ht="12.75" customHeight="1">
      <c r="A46" s="48" t="s">
        <v>117</v>
      </c>
      <c r="B46" s="48" t="s">
        <v>33</v>
      </c>
      <c r="C46" s="86">
        <v>418</v>
      </c>
      <c r="D46" s="48" t="s">
        <v>118</v>
      </c>
      <c r="E46" s="101">
        <v>79.17</v>
      </c>
      <c r="F46" s="101"/>
      <c r="G46" s="92"/>
      <c r="H46" s="92" t="s">
        <v>141</v>
      </c>
      <c r="I46" s="120">
        <v>125.6</v>
      </c>
      <c r="J46" s="92"/>
      <c r="K46" s="91">
        <f>E46</f>
        <v>79.17</v>
      </c>
      <c r="L46" s="91">
        <f t="shared" si="0"/>
        <v>0</v>
      </c>
      <c r="M46" s="91"/>
      <c r="N46" s="91"/>
      <c r="O46" s="91"/>
      <c r="P46" s="92"/>
      <c r="Q46" s="38"/>
      <c r="R46" s="38">
        <v>3</v>
      </c>
      <c r="S46" s="38"/>
      <c r="T46" s="49"/>
      <c r="U46" s="49"/>
      <c r="V46" s="49"/>
      <c r="W46" s="49"/>
      <c r="X46" s="49"/>
      <c r="Y46" s="49"/>
      <c r="Z46" s="49"/>
      <c r="AA46" s="49"/>
      <c r="AB46" s="51"/>
    </row>
    <row r="47" spans="1:28" s="48" customFormat="1" ht="12.75" customHeight="1">
      <c r="A47" s="116">
        <v>42797</v>
      </c>
      <c r="B47" s="48" t="s">
        <v>119</v>
      </c>
      <c r="C47" s="86">
        <v>419</v>
      </c>
      <c r="D47" s="48" t="s">
        <v>120</v>
      </c>
      <c r="E47" s="101">
        <v>19.8</v>
      </c>
      <c r="F47" s="101"/>
      <c r="G47" s="91"/>
      <c r="H47" s="92" t="s">
        <v>125</v>
      </c>
      <c r="I47" s="120">
        <v>126.5</v>
      </c>
      <c r="J47" s="92"/>
      <c r="K47" s="91"/>
      <c r="L47" s="91">
        <f t="shared" si="0"/>
        <v>19.8</v>
      </c>
      <c r="M47" s="91"/>
      <c r="N47" s="91"/>
      <c r="O47" s="91"/>
      <c r="P47" s="92"/>
      <c r="Q47" s="38"/>
      <c r="R47" s="38">
        <v>3.79</v>
      </c>
      <c r="S47" s="38"/>
      <c r="T47" s="49"/>
      <c r="U47" s="49"/>
      <c r="V47" s="49"/>
      <c r="W47" s="49"/>
      <c r="X47" s="49"/>
      <c r="Y47" s="49"/>
      <c r="Z47" s="49"/>
      <c r="AA47" s="49"/>
      <c r="AB47" s="51"/>
    </row>
    <row r="48" spans="1:28" s="48" customFormat="1" ht="12.75" customHeight="1">
      <c r="A48" s="48" t="s">
        <v>121</v>
      </c>
      <c r="B48" s="48" t="s">
        <v>122</v>
      </c>
      <c r="C48" s="86">
        <v>420</v>
      </c>
      <c r="D48" s="48" t="s">
        <v>123</v>
      </c>
      <c r="E48" s="101">
        <v>528</v>
      </c>
      <c r="F48" s="101"/>
      <c r="G48" s="91">
        <v>88</v>
      </c>
      <c r="H48" s="92" t="s">
        <v>125</v>
      </c>
      <c r="I48" s="120">
        <v>126.5</v>
      </c>
      <c r="J48" s="92"/>
      <c r="K48" s="91"/>
      <c r="L48" s="91">
        <f t="shared" si="0"/>
        <v>528</v>
      </c>
      <c r="M48" s="91"/>
      <c r="N48" s="91"/>
      <c r="O48" s="91"/>
      <c r="P48" s="92"/>
      <c r="Q48" s="38"/>
      <c r="R48" s="38">
        <v>4.5</v>
      </c>
      <c r="S48" s="38"/>
      <c r="T48" s="49"/>
      <c r="U48" s="49"/>
      <c r="V48" s="49"/>
      <c r="W48" s="49"/>
      <c r="X48" s="49"/>
      <c r="Y48" s="49"/>
      <c r="Z48" s="49"/>
      <c r="AA48" s="49"/>
      <c r="AB48" s="51"/>
    </row>
    <row r="49" spans="1:28" s="48" customFormat="1" ht="12.75" customHeight="1">
      <c r="A49" s="48" t="s">
        <v>124</v>
      </c>
      <c r="B49" s="48" t="s">
        <v>16</v>
      </c>
      <c r="C49" s="86">
        <v>421</v>
      </c>
      <c r="D49" s="48" t="s">
        <v>138</v>
      </c>
      <c r="E49" s="101">
        <v>30</v>
      </c>
      <c r="F49" s="95"/>
      <c r="G49" s="91">
        <v>5</v>
      </c>
      <c r="H49" s="92" t="s">
        <v>125</v>
      </c>
      <c r="I49" s="120">
        <v>126.5</v>
      </c>
      <c r="J49" s="92" t="s">
        <v>144</v>
      </c>
      <c r="K49" s="91"/>
      <c r="L49" s="91">
        <f t="shared" si="0"/>
        <v>30</v>
      </c>
      <c r="M49" s="91"/>
      <c r="N49" s="91"/>
      <c r="O49" s="91"/>
      <c r="P49" s="92"/>
      <c r="Q49" s="38"/>
      <c r="R49" s="38">
        <v>9.3000000000000007</v>
      </c>
      <c r="S49" s="38"/>
      <c r="T49" s="49"/>
      <c r="U49" s="49"/>
      <c r="V49" s="49"/>
      <c r="W49" s="49"/>
      <c r="X49" s="49"/>
      <c r="Y49" s="49"/>
      <c r="Z49" s="49"/>
      <c r="AA49" s="49"/>
      <c r="AB49" s="51"/>
    </row>
    <row r="50" spans="1:28" s="48" customFormat="1" ht="12.75">
      <c r="A50" s="48" t="s">
        <v>125</v>
      </c>
      <c r="B50" s="48" t="s">
        <v>16</v>
      </c>
      <c r="C50" s="86">
        <v>422</v>
      </c>
      <c r="D50" s="48" t="s">
        <v>127</v>
      </c>
      <c r="E50" s="101">
        <v>56.2</v>
      </c>
      <c r="F50" s="95"/>
      <c r="G50" s="92">
        <v>7.77</v>
      </c>
      <c r="H50" s="92" t="s">
        <v>125</v>
      </c>
      <c r="I50" s="121">
        <v>126.5</v>
      </c>
      <c r="J50" s="92"/>
      <c r="K50" s="92"/>
      <c r="L50" s="91">
        <f t="shared" si="0"/>
        <v>56.2</v>
      </c>
      <c r="M50" s="91"/>
      <c r="N50" s="91"/>
      <c r="O50" s="91"/>
      <c r="P50" s="92"/>
      <c r="Q50" s="38"/>
      <c r="R50" s="38">
        <v>20</v>
      </c>
      <c r="S50" s="38" t="s">
        <v>5</v>
      </c>
      <c r="T50" s="49"/>
      <c r="U50" s="49"/>
      <c r="V50" s="49"/>
      <c r="W50" s="49"/>
      <c r="X50" s="49"/>
      <c r="Y50" s="49"/>
      <c r="Z50" s="49"/>
      <c r="AA50" s="49"/>
      <c r="AB50" s="51"/>
    </row>
    <row r="51" spans="1:28" s="48" customFormat="1" ht="12.75">
      <c r="A51" s="48" t="s">
        <v>125</v>
      </c>
      <c r="B51" s="48" t="s">
        <v>33</v>
      </c>
      <c r="C51" s="86">
        <v>423</v>
      </c>
      <c r="D51" s="48" t="s">
        <v>126</v>
      </c>
      <c r="E51" s="101">
        <v>79.17</v>
      </c>
      <c r="F51" s="95"/>
      <c r="G51" s="91"/>
      <c r="H51" s="92" t="s">
        <v>125</v>
      </c>
      <c r="I51" s="120">
        <v>126.5</v>
      </c>
      <c r="J51" s="92"/>
      <c r="K51" s="91">
        <f>E51</f>
        <v>79.17</v>
      </c>
      <c r="L51" s="91">
        <f t="shared" si="0"/>
        <v>0</v>
      </c>
      <c r="M51" s="91"/>
      <c r="N51" s="91"/>
      <c r="O51" s="91"/>
      <c r="P51" s="92"/>
      <c r="Q51" s="38"/>
      <c r="R51" s="38">
        <v>31</v>
      </c>
      <c r="S51" s="114" t="s">
        <v>110</v>
      </c>
      <c r="T51" s="49"/>
      <c r="U51" s="49"/>
      <c r="V51" s="49"/>
      <c r="W51" s="49"/>
      <c r="X51" s="49"/>
      <c r="Y51" s="49"/>
      <c r="Z51" s="49"/>
      <c r="AA51" s="49"/>
      <c r="AB51" s="51"/>
    </row>
    <row r="52" spans="1:28" s="48" customFormat="1" ht="12.75" customHeight="1">
      <c r="A52" s="48" t="s">
        <v>125</v>
      </c>
      <c r="B52" s="48" t="s">
        <v>33</v>
      </c>
      <c r="C52" s="86">
        <v>424</v>
      </c>
      <c r="D52" s="48" t="s">
        <v>54</v>
      </c>
      <c r="E52" s="101">
        <v>17.7</v>
      </c>
      <c r="F52" s="95"/>
      <c r="G52" s="91"/>
      <c r="H52" s="92" t="s">
        <v>125</v>
      </c>
      <c r="I52" s="120">
        <v>126.5</v>
      </c>
      <c r="J52" s="92"/>
      <c r="K52" s="91"/>
      <c r="L52" s="91">
        <f t="shared" si="0"/>
        <v>17.7</v>
      </c>
      <c r="M52" s="91"/>
      <c r="N52" s="91"/>
      <c r="O52" s="91"/>
      <c r="P52" s="92"/>
      <c r="Q52" s="38"/>
      <c r="R52" s="38">
        <v>6.15</v>
      </c>
      <c r="S52" s="38"/>
      <c r="T52" s="49"/>
      <c r="U52" s="49"/>
      <c r="V52" s="49"/>
      <c r="W52" s="49"/>
      <c r="X52" s="49"/>
      <c r="Y52" s="49"/>
      <c r="Z52" s="49"/>
      <c r="AA52" s="49"/>
      <c r="AB52" s="51"/>
    </row>
    <row r="53" spans="1:28" s="48" customFormat="1" ht="12.75" customHeight="1">
      <c r="A53" s="48" t="s">
        <v>125</v>
      </c>
      <c r="B53" s="48" t="s">
        <v>34</v>
      </c>
      <c r="C53" s="86">
        <v>425</v>
      </c>
      <c r="D53" s="48" t="s">
        <v>120</v>
      </c>
      <c r="E53" s="101">
        <v>22.75</v>
      </c>
      <c r="F53" s="94"/>
      <c r="G53" s="92"/>
      <c r="H53" s="92" t="s">
        <v>125</v>
      </c>
      <c r="I53" s="120">
        <v>126.5</v>
      </c>
      <c r="J53" s="92"/>
      <c r="K53" s="91"/>
      <c r="L53" s="91">
        <f t="shared" si="0"/>
        <v>22.75</v>
      </c>
      <c r="M53" s="91"/>
      <c r="N53" s="91"/>
      <c r="O53" s="91"/>
      <c r="P53" s="92"/>
      <c r="Q53" s="40"/>
      <c r="R53" s="38"/>
      <c r="S53" s="38"/>
      <c r="T53" s="49"/>
      <c r="U53" s="49"/>
      <c r="V53" s="49"/>
      <c r="W53" s="49"/>
      <c r="X53" s="49"/>
      <c r="Y53" s="49"/>
      <c r="Z53" s="49"/>
      <c r="AA53" s="49"/>
      <c r="AB53" s="51"/>
    </row>
    <row r="54" spans="1:28" s="48" customFormat="1" ht="12.75" customHeight="1" thickBot="1">
      <c r="A54" s="47"/>
      <c r="B54" s="36"/>
      <c r="C54" s="37"/>
      <c r="D54" s="36"/>
      <c r="E54" s="94"/>
      <c r="F54" s="94"/>
      <c r="G54" s="91"/>
      <c r="H54" s="91"/>
      <c r="I54" s="91"/>
      <c r="J54" s="92"/>
      <c r="K54" s="91"/>
      <c r="L54" s="91"/>
      <c r="M54" s="91"/>
      <c r="N54" s="91"/>
      <c r="O54" s="91"/>
      <c r="P54" s="92"/>
      <c r="Q54" s="38"/>
      <c r="R54" s="38"/>
      <c r="S54" s="38"/>
      <c r="T54" s="49"/>
      <c r="U54" s="49"/>
      <c r="V54" s="49"/>
      <c r="W54" s="49"/>
      <c r="X54" s="49"/>
      <c r="Y54" s="49"/>
      <c r="Z54" s="49"/>
      <c r="AA54" s="49"/>
      <c r="AB54" s="51"/>
    </row>
    <row r="55" spans="1:28" s="48" customFormat="1" ht="12.75" customHeight="1" thickBot="1">
      <c r="A55" s="35"/>
      <c r="B55" s="36"/>
      <c r="C55" s="37"/>
      <c r="D55" s="36"/>
      <c r="E55" s="95"/>
      <c r="F55" s="95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38"/>
      <c r="R55" s="115">
        <f>SUM(R40:R52)</f>
        <v>206.72000000000003</v>
      </c>
      <c r="S55" s="49"/>
      <c r="T55" s="49"/>
      <c r="U55" s="49"/>
      <c r="V55" s="49"/>
      <c r="W55" s="49"/>
      <c r="X55" s="49"/>
      <c r="Y55" s="49"/>
      <c r="Z55" s="49"/>
      <c r="AA55" s="49"/>
      <c r="AB55" s="51"/>
    </row>
    <row r="56" spans="1:28" s="48" customFormat="1" ht="12.75" customHeight="1">
      <c r="A56" s="35"/>
      <c r="B56" s="52"/>
      <c r="C56" s="37"/>
      <c r="D56" s="36"/>
      <c r="E56" s="95"/>
      <c r="F56" s="95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38"/>
      <c r="R56" s="38"/>
      <c r="S56" s="49"/>
      <c r="T56" s="49"/>
      <c r="U56" s="49"/>
      <c r="V56" s="49"/>
      <c r="W56" s="49"/>
      <c r="X56" s="49"/>
      <c r="Y56" s="49"/>
      <c r="Z56" s="49"/>
      <c r="AA56" s="49"/>
      <c r="AB56" s="51"/>
    </row>
    <row r="57" spans="1:28" s="48" customFormat="1" ht="12.75" customHeight="1">
      <c r="A57" s="35"/>
      <c r="B57" s="36"/>
      <c r="C57" s="37"/>
      <c r="D57" s="36"/>
      <c r="E57" s="103">
        <f>SUM(E8:E54)</f>
        <v>5717.55</v>
      </c>
      <c r="F57" s="103">
        <f>SUM(F8:F54)</f>
        <v>206.72000000000003</v>
      </c>
      <c r="G57" s="103">
        <f t="shared" ref="G57:N57" si="1">SUM(G8:G54)</f>
        <v>446.1</v>
      </c>
      <c r="H57" s="103"/>
      <c r="I57" s="103"/>
      <c r="J57" s="103"/>
      <c r="K57" s="103">
        <f t="shared" si="1"/>
        <v>1178.04</v>
      </c>
      <c r="L57" s="103">
        <f t="shared" si="1"/>
        <v>4727.7299999999996</v>
      </c>
      <c r="M57" s="103">
        <f t="shared" si="1"/>
        <v>18.5</v>
      </c>
      <c r="N57" s="103">
        <f t="shared" si="1"/>
        <v>1127</v>
      </c>
      <c r="O57" s="91"/>
      <c r="P57" s="91"/>
      <c r="Q57" s="38"/>
      <c r="R57" s="38"/>
      <c r="S57" s="49"/>
      <c r="T57" s="49"/>
      <c r="U57" s="49"/>
      <c r="V57" s="49"/>
      <c r="W57" s="49"/>
      <c r="X57" s="49"/>
      <c r="Y57" s="49"/>
      <c r="Z57" s="49"/>
      <c r="AA57" s="49"/>
      <c r="AB57" s="51"/>
    </row>
    <row r="58" spans="1:28" ht="12.75" customHeight="1" thickBot="1">
      <c r="A58" s="19"/>
      <c r="B58" s="5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0"/>
      <c r="P58" s="100"/>
      <c r="Q58" s="38"/>
      <c r="R58" s="38"/>
      <c r="S58" s="49"/>
      <c r="T58" s="49"/>
      <c r="U58" s="49"/>
      <c r="V58" s="49"/>
      <c r="W58" s="49"/>
      <c r="X58" s="49"/>
      <c r="Y58" s="49"/>
      <c r="Z58" s="49"/>
      <c r="AA58" s="49"/>
    </row>
    <row r="59" spans="1:28" ht="12.75" customHeight="1" thickTop="1">
      <c r="A59" s="19"/>
      <c r="E59" s="88"/>
      <c r="F59" s="88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38"/>
      <c r="R59" s="38"/>
      <c r="S59" s="49"/>
      <c r="T59" s="49"/>
      <c r="U59" s="49"/>
      <c r="V59" s="49"/>
      <c r="W59" s="49"/>
      <c r="X59" s="49"/>
      <c r="Y59" s="49"/>
      <c r="Z59" s="49"/>
      <c r="AA59" s="49"/>
    </row>
    <row r="60" spans="1:28" ht="12.75" customHeight="1">
      <c r="A60" s="19"/>
      <c r="E60" s="88"/>
      <c r="F60" s="88"/>
      <c r="G60" s="105"/>
      <c r="H60" s="100"/>
      <c r="I60" s="100"/>
      <c r="J60" s="96" t="s">
        <v>149</v>
      </c>
      <c r="K60" s="100"/>
      <c r="L60" s="100"/>
      <c r="M60" s="100"/>
      <c r="N60" s="100"/>
      <c r="O60" s="100"/>
      <c r="P60" s="100"/>
      <c r="Q60" s="38"/>
      <c r="R60" s="38"/>
      <c r="S60" s="49"/>
      <c r="T60" s="49"/>
      <c r="U60" s="49"/>
      <c r="V60" s="49"/>
      <c r="W60" s="49"/>
      <c r="X60" s="49"/>
      <c r="Y60" s="49"/>
      <c r="Z60" s="49"/>
      <c r="AA60" s="49"/>
    </row>
    <row r="61" spans="1:28" ht="12.75" customHeight="1">
      <c r="A61" s="19"/>
      <c r="E61" s="88"/>
      <c r="F61" s="88"/>
      <c r="G61" s="100"/>
      <c r="H61" s="100"/>
      <c r="I61" s="100"/>
      <c r="J61" s="96" t="s">
        <v>146</v>
      </c>
      <c r="K61" s="100">
        <f>K42+K33+K24+K10</f>
        <v>228</v>
      </c>
      <c r="L61" s="100"/>
      <c r="M61" s="100"/>
      <c r="N61" s="100"/>
      <c r="O61" s="100"/>
      <c r="P61" s="100"/>
      <c r="Q61" s="38"/>
      <c r="R61" s="38"/>
      <c r="S61" s="49"/>
      <c r="T61" s="49"/>
      <c r="U61" s="49"/>
      <c r="V61" s="49"/>
      <c r="W61" s="49"/>
      <c r="X61" s="49"/>
      <c r="Y61" s="49"/>
      <c r="Z61" s="49"/>
      <c r="AA61" s="49"/>
    </row>
    <row r="62" spans="1:28" ht="12.75" customHeight="1">
      <c r="A62" s="19"/>
      <c r="E62" s="88"/>
      <c r="F62" s="88"/>
      <c r="G62" s="100"/>
      <c r="H62" s="100"/>
      <c r="I62" s="100"/>
      <c r="J62" s="96" t="s">
        <v>147</v>
      </c>
      <c r="K62" s="100">
        <f>K57-K61</f>
        <v>950.04</v>
      </c>
      <c r="L62" s="100"/>
      <c r="M62" s="100"/>
      <c r="N62" s="100"/>
      <c r="O62" s="100"/>
      <c r="P62" s="100"/>
      <c r="Q62" s="38"/>
      <c r="R62" s="38"/>
      <c r="S62" s="49"/>
      <c r="T62" s="49"/>
      <c r="U62" s="49"/>
      <c r="V62" s="49"/>
      <c r="W62" s="49"/>
      <c r="X62" s="49"/>
      <c r="Y62" s="49"/>
      <c r="Z62" s="49"/>
      <c r="AA62" s="49"/>
    </row>
    <row r="63" spans="1:28" ht="12.75" customHeight="1">
      <c r="A63" s="19"/>
      <c r="E63" s="88"/>
      <c r="F63" s="88"/>
      <c r="G63" s="100"/>
      <c r="H63" s="100"/>
      <c r="I63" s="100"/>
      <c r="J63" s="96"/>
      <c r="K63" s="100"/>
      <c r="L63" s="100"/>
      <c r="M63" s="100"/>
      <c r="N63" s="100"/>
      <c r="O63" s="100"/>
      <c r="P63" s="100"/>
      <c r="Q63" s="38"/>
      <c r="R63" s="38"/>
      <c r="S63" s="49"/>
      <c r="T63" s="49"/>
      <c r="U63" s="49"/>
      <c r="V63" s="49"/>
      <c r="W63" s="49"/>
      <c r="X63" s="49"/>
      <c r="Y63" s="49"/>
      <c r="Z63" s="49"/>
      <c r="AA63" s="49"/>
    </row>
    <row r="64" spans="1:28" ht="12.75" customHeight="1">
      <c r="A64" s="19"/>
      <c r="E64" s="88"/>
      <c r="F64" s="88"/>
      <c r="G64" s="100"/>
      <c r="H64" s="100"/>
      <c r="I64" s="100"/>
      <c r="J64" s="126" t="s">
        <v>150</v>
      </c>
      <c r="K64" s="15">
        <v>228</v>
      </c>
      <c r="L64" s="100"/>
      <c r="M64" s="100"/>
      <c r="N64" s="100"/>
      <c r="O64" s="100"/>
      <c r="P64" s="100"/>
      <c r="Q64" s="38"/>
      <c r="R64" s="38"/>
      <c r="S64" s="49"/>
      <c r="T64" s="49"/>
      <c r="U64" s="49"/>
      <c r="V64" s="49"/>
      <c r="W64" s="49"/>
      <c r="X64" s="49"/>
      <c r="Y64" s="49"/>
      <c r="Z64" s="49"/>
      <c r="AA64" s="49"/>
    </row>
    <row r="65" spans="1:27" ht="12.75" customHeight="1">
      <c r="A65" s="19"/>
      <c r="E65" s="88"/>
      <c r="F65" s="88"/>
      <c r="G65" s="100"/>
      <c r="H65" s="100"/>
      <c r="I65" s="100"/>
      <c r="J65" s="96" t="s">
        <v>148</v>
      </c>
      <c r="K65" s="100">
        <f>1140-228</f>
        <v>912</v>
      </c>
      <c r="L65" s="100">
        <f>K65/12</f>
        <v>76</v>
      </c>
      <c r="M65" s="100"/>
      <c r="N65" s="100"/>
      <c r="O65" s="100"/>
      <c r="P65" s="100"/>
      <c r="Q65" s="38"/>
      <c r="R65" s="38"/>
      <c r="S65" s="49"/>
      <c r="T65" s="49"/>
      <c r="U65" s="49"/>
      <c r="V65" s="49"/>
      <c r="W65" s="49"/>
      <c r="X65" s="49"/>
      <c r="Y65" s="49"/>
      <c r="Z65" s="49"/>
      <c r="AA65" s="49"/>
    </row>
    <row r="66" spans="1:27" ht="12.75" customHeight="1">
      <c r="A66" s="19"/>
      <c r="D66" s="54"/>
      <c r="E66" s="88"/>
      <c r="F66" s="88"/>
      <c r="G66" s="100"/>
      <c r="H66" s="100"/>
      <c r="I66" s="100"/>
      <c r="J66" s="96" t="s">
        <v>153</v>
      </c>
      <c r="K66" s="100">
        <f>K62-K65</f>
        <v>38.039999999999964</v>
      </c>
      <c r="L66" s="100">
        <f>K51-L65</f>
        <v>3.1700000000000017</v>
      </c>
      <c r="M66" s="100"/>
      <c r="N66" s="100"/>
      <c r="O66" s="100"/>
      <c r="P66" s="100"/>
      <c r="Q66" s="38"/>
      <c r="R66" s="38"/>
      <c r="S66" s="49"/>
      <c r="T66" s="49"/>
      <c r="U66" s="49"/>
      <c r="V66" s="49"/>
      <c r="W66" s="49"/>
      <c r="X66" s="49"/>
      <c r="Y66" s="49"/>
      <c r="Z66" s="49"/>
      <c r="AA66" s="49"/>
    </row>
    <row r="67" spans="1:27" ht="12.75" customHeight="1">
      <c r="A67" s="19"/>
      <c r="E67" s="88"/>
      <c r="F67" s="88"/>
      <c r="G67" s="100"/>
      <c r="H67" s="100"/>
      <c r="I67" s="100"/>
      <c r="J67" s="100"/>
      <c r="L67" s="100"/>
      <c r="M67" s="100"/>
      <c r="N67" s="100"/>
      <c r="O67" s="100"/>
      <c r="P67" s="100"/>
      <c r="Q67" s="38"/>
      <c r="R67" s="38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2.75" customHeight="1">
      <c r="A68" s="19"/>
      <c r="E68" s="88"/>
      <c r="F68" s="88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38"/>
      <c r="R68" s="38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2.75" customHeight="1">
      <c r="A69" s="19"/>
      <c r="E69" s="88"/>
      <c r="F69" s="88"/>
      <c r="G69" s="100"/>
      <c r="H69" s="100"/>
      <c r="I69" s="100"/>
      <c r="J69" s="105" t="s">
        <v>151</v>
      </c>
      <c r="K69" s="100">
        <f>K51*5/4</f>
        <v>98.962500000000006</v>
      </c>
      <c r="L69" s="100"/>
      <c r="M69" s="100"/>
      <c r="N69" s="100"/>
      <c r="O69" s="100"/>
      <c r="P69" s="100"/>
      <c r="Q69" s="38"/>
      <c r="R69" s="38"/>
      <c r="S69" s="49"/>
      <c r="T69" s="49"/>
      <c r="U69" s="49"/>
      <c r="V69" s="49"/>
      <c r="W69" s="49"/>
      <c r="X69" s="49"/>
      <c r="Y69" s="49"/>
      <c r="Z69" s="49"/>
      <c r="AA69" s="49"/>
    </row>
    <row r="70" spans="1:27" ht="12.75" customHeight="1">
      <c r="A70" s="19"/>
      <c r="E70" s="88"/>
      <c r="F70" s="88"/>
      <c r="G70" s="100"/>
      <c r="H70" s="100"/>
      <c r="I70" s="100"/>
      <c r="J70" s="105" t="s">
        <v>152</v>
      </c>
      <c r="K70" s="100">
        <f>K69*12</f>
        <v>1187.5500000000002</v>
      </c>
      <c r="L70" s="100"/>
      <c r="M70" s="100"/>
      <c r="N70" s="100"/>
      <c r="O70" s="100"/>
      <c r="P70" s="100"/>
      <c r="Q70" s="38"/>
      <c r="R70" s="38"/>
      <c r="S70" s="49"/>
      <c r="T70" s="49"/>
      <c r="U70" s="49"/>
      <c r="V70" s="49"/>
      <c r="W70" s="49"/>
      <c r="X70" s="49"/>
      <c r="Y70" s="49"/>
      <c r="Z70" s="49"/>
      <c r="AA70" s="49"/>
    </row>
    <row r="71" spans="1:27" ht="12.75" customHeight="1">
      <c r="A71" s="19"/>
      <c r="E71" s="88"/>
      <c r="F71" s="88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38"/>
      <c r="R71" s="38"/>
      <c r="S71" s="49"/>
      <c r="T71" s="49"/>
      <c r="U71" s="49"/>
      <c r="V71" s="49"/>
      <c r="W71" s="49"/>
      <c r="X71" s="49"/>
      <c r="Y71" s="49"/>
      <c r="Z71" s="49"/>
      <c r="AA71" s="49"/>
    </row>
    <row r="72" spans="1:27" ht="12.75" customHeight="1">
      <c r="A72" s="19"/>
      <c r="E72" s="88"/>
      <c r="F72" s="88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38"/>
      <c r="R72" s="38"/>
      <c r="S72" s="49"/>
      <c r="T72" s="49"/>
      <c r="U72" s="49"/>
      <c r="V72" s="49"/>
      <c r="W72" s="49"/>
      <c r="X72" s="49"/>
      <c r="Y72" s="49"/>
      <c r="Z72" s="49"/>
      <c r="AA72" s="49"/>
    </row>
    <row r="73" spans="1:27" ht="12.75" customHeight="1">
      <c r="A73" s="19"/>
      <c r="E73" s="88"/>
      <c r="F73" s="88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38"/>
      <c r="R73" s="38"/>
      <c r="S73" s="49"/>
      <c r="T73" s="49"/>
      <c r="U73" s="49"/>
      <c r="V73" s="49"/>
      <c r="W73" s="49"/>
      <c r="X73" s="49"/>
      <c r="Y73" s="49"/>
      <c r="Z73" s="49"/>
      <c r="AA73" s="49"/>
    </row>
    <row r="74" spans="1:27" ht="12.75" customHeight="1">
      <c r="A74" s="19"/>
      <c r="E74" s="88"/>
      <c r="F74" s="88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38"/>
      <c r="R74" s="38"/>
      <c r="S74" s="49"/>
      <c r="T74" s="49"/>
      <c r="U74" s="49"/>
      <c r="V74" s="49"/>
      <c r="W74" s="49"/>
      <c r="X74" s="49"/>
      <c r="Y74" s="49"/>
      <c r="Z74" s="49"/>
      <c r="AA74" s="49"/>
    </row>
    <row r="75" spans="1:27" ht="12.75" customHeight="1">
      <c r="A75" s="19"/>
      <c r="E75" s="88"/>
      <c r="F75" s="88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38"/>
      <c r="R75" s="38"/>
      <c r="S75" s="49"/>
      <c r="T75" s="49"/>
      <c r="U75" s="49"/>
      <c r="V75" s="49"/>
      <c r="W75" s="49"/>
      <c r="X75" s="49"/>
      <c r="Y75" s="49"/>
      <c r="Z75" s="49"/>
      <c r="AA75" s="49"/>
    </row>
    <row r="76" spans="1:27" ht="12.75" customHeight="1">
      <c r="A76" s="19"/>
      <c r="E76" s="88"/>
      <c r="F76" s="88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38"/>
      <c r="R76" s="38"/>
      <c r="S76" s="49"/>
      <c r="T76" s="49"/>
      <c r="U76" s="49"/>
      <c r="V76" s="49"/>
      <c r="W76" s="49"/>
      <c r="X76" s="49"/>
      <c r="Y76" s="49"/>
      <c r="Z76" s="49"/>
      <c r="AA76" s="49"/>
    </row>
    <row r="77" spans="1:27" ht="12.75" customHeight="1">
      <c r="A77" s="19"/>
      <c r="E77" s="88"/>
      <c r="F77" s="88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38"/>
      <c r="R77" s="38"/>
      <c r="S77" s="49"/>
      <c r="T77" s="49"/>
      <c r="U77" s="49"/>
      <c r="V77" s="49"/>
      <c r="W77" s="49"/>
      <c r="X77" s="49"/>
      <c r="Y77" s="49"/>
      <c r="Z77" s="49"/>
      <c r="AA77" s="49"/>
    </row>
    <row r="78" spans="1:27" ht="12.75" customHeight="1">
      <c r="A78" s="19"/>
      <c r="E78" s="88"/>
      <c r="F78" s="88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38"/>
      <c r="R78" s="38"/>
      <c r="S78" s="49"/>
      <c r="T78" s="49"/>
      <c r="U78" s="49"/>
      <c r="V78" s="49"/>
      <c r="W78" s="49"/>
      <c r="X78" s="49"/>
      <c r="Y78" s="49"/>
      <c r="Z78" s="49"/>
      <c r="AA78" s="49"/>
    </row>
    <row r="79" spans="1:27" ht="12.75" customHeight="1">
      <c r="A79" s="19"/>
      <c r="E79" s="88"/>
      <c r="F79" s="88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38"/>
      <c r="R79" s="38"/>
      <c r="S79" s="49"/>
      <c r="T79" s="49"/>
      <c r="U79" s="49"/>
      <c r="V79" s="49"/>
      <c r="W79" s="49"/>
      <c r="X79" s="49"/>
      <c r="Y79" s="49"/>
      <c r="Z79" s="49"/>
      <c r="AA79" s="49"/>
    </row>
    <row r="80" spans="1:27" ht="12.75" customHeight="1">
      <c r="A80" s="19"/>
      <c r="E80" s="88"/>
      <c r="F80" s="88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38"/>
      <c r="R80" s="38"/>
      <c r="S80" s="49"/>
      <c r="T80" s="49"/>
      <c r="U80" s="49"/>
      <c r="V80" s="49"/>
      <c r="W80" s="49"/>
      <c r="X80" s="49"/>
      <c r="Y80" s="49"/>
      <c r="Z80" s="49"/>
      <c r="AA80" s="49"/>
    </row>
    <row r="81" spans="1:27" ht="12.75" customHeight="1">
      <c r="A81" s="19"/>
      <c r="N81" s="16"/>
      <c r="O81" s="16"/>
      <c r="P81" s="17"/>
      <c r="Q81" s="38"/>
      <c r="R81" s="38"/>
      <c r="S81" s="49"/>
      <c r="T81" s="49"/>
      <c r="U81" s="49"/>
      <c r="V81" s="49"/>
      <c r="W81" s="49"/>
      <c r="X81" s="49"/>
      <c r="Y81" s="49"/>
      <c r="Z81" s="49"/>
      <c r="AA81" s="49"/>
    </row>
    <row r="82" spans="1:27" ht="12.75" customHeight="1">
      <c r="A82" s="19"/>
      <c r="N82" s="16"/>
      <c r="O82" s="16"/>
      <c r="P82" s="17"/>
      <c r="Q82" s="38"/>
      <c r="R82" s="38"/>
      <c r="S82" s="49"/>
      <c r="T82" s="49"/>
      <c r="U82" s="49"/>
      <c r="V82" s="49"/>
      <c r="W82" s="49"/>
      <c r="X82" s="49"/>
      <c r="Y82" s="49"/>
      <c r="Z82" s="49"/>
      <c r="AA82" s="49"/>
    </row>
    <row r="83" spans="1:27" ht="12.75" customHeight="1">
      <c r="A83" s="19"/>
      <c r="N83" s="16"/>
      <c r="O83" s="16"/>
      <c r="P83" s="17"/>
      <c r="Q83" s="38"/>
      <c r="R83" s="38"/>
      <c r="S83" s="49"/>
      <c r="T83" s="49"/>
      <c r="U83" s="49"/>
      <c r="V83" s="49"/>
      <c r="W83" s="49"/>
      <c r="X83" s="49"/>
      <c r="Y83" s="49"/>
      <c r="Z83" s="49"/>
      <c r="AA83" s="49"/>
    </row>
    <row r="84" spans="1:27" ht="12.75" customHeight="1">
      <c r="A84" s="19"/>
      <c r="N84" s="16"/>
      <c r="O84" s="16"/>
      <c r="P84" s="17"/>
      <c r="Q84" s="38"/>
      <c r="R84" s="38"/>
      <c r="S84" s="49"/>
      <c r="T84" s="49"/>
      <c r="U84" s="49"/>
      <c r="V84" s="49"/>
      <c r="W84" s="49"/>
      <c r="X84" s="49"/>
      <c r="Y84" s="49"/>
      <c r="Z84" s="49"/>
      <c r="AA84" s="49"/>
    </row>
    <row r="85" spans="1:27" ht="12.75" customHeight="1">
      <c r="A85" s="19"/>
      <c r="N85" s="16"/>
      <c r="O85" s="16"/>
      <c r="P85" s="17"/>
      <c r="Q85" s="38"/>
      <c r="R85" s="38"/>
      <c r="S85" s="49"/>
      <c r="T85" s="49"/>
      <c r="U85" s="49"/>
      <c r="V85" s="49"/>
      <c r="W85" s="49"/>
      <c r="X85" s="49"/>
      <c r="Y85" s="49"/>
      <c r="Z85" s="49"/>
      <c r="AA85" s="49"/>
    </row>
    <row r="86" spans="1:27" ht="12.75" customHeight="1">
      <c r="A86" s="19"/>
      <c r="N86" s="16"/>
      <c r="O86" s="16"/>
      <c r="P86" s="17"/>
      <c r="Q86" s="38"/>
      <c r="R86" s="38"/>
      <c r="S86" s="49"/>
      <c r="T86" s="49"/>
      <c r="U86" s="49"/>
      <c r="V86" s="49"/>
      <c r="W86" s="49"/>
      <c r="X86" s="49"/>
      <c r="Y86" s="49"/>
      <c r="Z86" s="49"/>
      <c r="AA86" s="49"/>
    </row>
    <row r="87" spans="1:27" ht="12.75" customHeight="1">
      <c r="A87" s="19"/>
      <c r="N87" s="16"/>
      <c r="O87" s="16"/>
      <c r="P87" s="17"/>
      <c r="Q87" s="38"/>
      <c r="R87" s="38"/>
      <c r="S87" s="49"/>
      <c r="T87" s="49"/>
      <c r="U87" s="49"/>
      <c r="V87" s="49"/>
      <c r="W87" s="49"/>
      <c r="X87" s="49"/>
      <c r="Y87" s="49"/>
      <c r="Z87" s="49"/>
      <c r="AA87" s="49"/>
    </row>
    <row r="88" spans="1:27" ht="12.75" customHeight="1">
      <c r="A88" s="19"/>
      <c r="N88" s="16"/>
      <c r="O88" s="16"/>
      <c r="P88" s="17"/>
      <c r="Q88" s="38"/>
      <c r="R88" s="38"/>
      <c r="S88" s="49"/>
      <c r="T88" s="49"/>
      <c r="U88" s="49"/>
      <c r="V88" s="49"/>
      <c r="W88" s="49"/>
      <c r="X88" s="49"/>
      <c r="Y88" s="49"/>
      <c r="Z88" s="49"/>
      <c r="AA88" s="49"/>
    </row>
    <row r="89" spans="1:27" ht="12.75" customHeight="1">
      <c r="A89" s="19"/>
      <c r="N89" s="16"/>
      <c r="O89" s="16"/>
      <c r="P89" s="17"/>
      <c r="Q89" s="38"/>
      <c r="R89" s="38"/>
      <c r="S89" s="49"/>
      <c r="T89" s="49"/>
      <c r="U89" s="49"/>
      <c r="V89" s="49"/>
      <c r="W89" s="49"/>
      <c r="X89" s="49"/>
      <c r="Y89" s="49"/>
      <c r="Z89" s="49"/>
      <c r="AA89" s="49"/>
    </row>
    <row r="90" spans="1:27" ht="12.75" customHeight="1">
      <c r="A90" s="19"/>
      <c r="N90" s="16"/>
      <c r="O90" s="16"/>
      <c r="P90" s="17"/>
      <c r="Q90" s="38"/>
      <c r="R90" s="38"/>
      <c r="S90" s="49"/>
      <c r="T90" s="49"/>
      <c r="U90" s="49"/>
      <c r="V90" s="49"/>
      <c r="W90" s="49"/>
      <c r="X90" s="49"/>
      <c r="Y90" s="49"/>
      <c r="Z90" s="49"/>
      <c r="AA90" s="49"/>
    </row>
    <row r="91" spans="1:27" ht="12.75" customHeight="1">
      <c r="A91" s="19"/>
      <c r="N91" s="16"/>
      <c r="O91" s="16"/>
      <c r="P91" s="17"/>
      <c r="Q91" s="38"/>
      <c r="R91" s="38"/>
      <c r="S91" s="49"/>
      <c r="T91" s="49"/>
      <c r="U91" s="49"/>
      <c r="V91" s="49"/>
      <c r="W91" s="49"/>
      <c r="X91" s="49"/>
      <c r="Y91" s="49"/>
      <c r="Z91" s="49"/>
      <c r="AA91" s="49"/>
    </row>
    <row r="92" spans="1:27" ht="12.75" customHeight="1">
      <c r="A92" s="19"/>
      <c r="N92" s="16"/>
      <c r="O92" s="16"/>
      <c r="P92" s="17"/>
      <c r="Q92" s="38"/>
      <c r="R92" s="38"/>
      <c r="S92" s="49"/>
      <c r="T92" s="49"/>
      <c r="U92" s="49"/>
      <c r="V92" s="49"/>
      <c r="W92" s="49"/>
      <c r="X92" s="49"/>
      <c r="Y92" s="49"/>
      <c r="Z92" s="49"/>
      <c r="AA92" s="49"/>
    </row>
    <row r="93" spans="1:27" ht="12.75" customHeight="1">
      <c r="A93" s="19"/>
      <c r="N93" s="16"/>
      <c r="O93" s="16"/>
      <c r="P93" s="17"/>
      <c r="Q93" s="38"/>
      <c r="R93" s="38"/>
      <c r="S93" s="49"/>
      <c r="T93" s="49"/>
      <c r="U93" s="49"/>
      <c r="V93" s="49"/>
      <c r="W93" s="49"/>
      <c r="X93" s="49"/>
      <c r="Y93" s="49"/>
      <c r="Z93" s="49"/>
      <c r="AA93" s="49"/>
    </row>
    <row r="94" spans="1:27" ht="12.75" customHeight="1">
      <c r="A94" s="19"/>
      <c r="N94" s="16"/>
      <c r="O94" s="16"/>
      <c r="P94" s="17"/>
      <c r="Q94" s="38"/>
      <c r="R94" s="38"/>
      <c r="S94" s="49"/>
      <c r="T94" s="49"/>
      <c r="U94" s="49"/>
      <c r="V94" s="49"/>
      <c r="W94" s="49"/>
      <c r="X94" s="49"/>
      <c r="Y94" s="49"/>
      <c r="Z94" s="49"/>
      <c r="AA94" s="49"/>
    </row>
    <row r="95" spans="1:27" ht="12.75" customHeight="1">
      <c r="A95" s="19"/>
      <c r="N95" s="16"/>
      <c r="O95" s="16"/>
      <c r="P95" s="17"/>
      <c r="Q95" s="38"/>
      <c r="R95" s="38"/>
      <c r="S95" s="49"/>
      <c r="T95" s="49"/>
      <c r="U95" s="49"/>
      <c r="V95" s="49"/>
      <c r="W95" s="49"/>
      <c r="X95" s="49"/>
      <c r="Y95" s="49"/>
      <c r="Z95" s="49"/>
      <c r="AA95" s="49"/>
    </row>
    <row r="96" spans="1:27" ht="12.75" customHeight="1">
      <c r="A96" s="19"/>
      <c r="N96" s="16"/>
      <c r="O96" s="16"/>
      <c r="P96" s="17"/>
      <c r="Q96" s="38"/>
      <c r="R96" s="38"/>
      <c r="S96" s="49"/>
      <c r="T96" s="49"/>
      <c r="U96" s="49"/>
      <c r="V96" s="49"/>
      <c r="W96" s="49"/>
      <c r="X96" s="49"/>
      <c r="Y96" s="49"/>
      <c r="Z96" s="49"/>
      <c r="AA96" s="49"/>
    </row>
    <row r="97" spans="1:27" ht="12.75" customHeight="1">
      <c r="A97" s="19"/>
      <c r="N97" s="16"/>
      <c r="O97" s="16"/>
      <c r="P97" s="17"/>
      <c r="Q97" s="38"/>
      <c r="R97" s="38"/>
      <c r="S97" s="49"/>
      <c r="T97" s="49"/>
      <c r="U97" s="49"/>
      <c r="V97" s="49"/>
      <c r="W97" s="49"/>
      <c r="X97" s="49"/>
      <c r="Y97" s="49"/>
      <c r="Z97" s="49"/>
      <c r="AA97" s="49"/>
    </row>
    <row r="98" spans="1:27" ht="12.75" customHeight="1">
      <c r="A98" s="19"/>
      <c r="N98" s="16"/>
      <c r="O98" s="16"/>
      <c r="P98" s="17"/>
      <c r="Q98" s="38"/>
      <c r="R98" s="38"/>
      <c r="S98" s="49"/>
      <c r="T98" s="49"/>
      <c r="U98" s="49"/>
      <c r="V98" s="49"/>
      <c r="W98" s="49"/>
      <c r="X98" s="49"/>
      <c r="Y98" s="49"/>
      <c r="Z98" s="49"/>
      <c r="AA98" s="49"/>
    </row>
    <row r="99" spans="1:27" ht="12.75" customHeight="1">
      <c r="A99" s="19"/>
      <c r="N99" s="16"/>
      <c r="O99" s="16"/>
      <c r="P99" s="17"/>
      <c r="Q99" s="38"/>
      <c r="R99" s="38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ht="12.75" customHeight="1">
      <c r="A100" s="19"/>
      <c r="N100" s="16"/>
      <c r="O100" s="16"/>
      <c r="P100" s="17"/>
      <c r="Q100" s="38"/>
      <c r="R100" s="38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ht="12.95" customHeight="1"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ht="12.95" customHeight="1"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ht="12.95" customHeight="1"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ht="12.95" customHeight="1"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ht="12.95" customHeight="1"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ht="12.95" customHeight="1"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ht="12.95" customHeight="1"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ht="12.95" customHeight="1"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ht="12.95" customHeight="1"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ht="12.95" customHeight="1"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ht="12.95" customHeight="1"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ht="12.95" customHeight="1"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7:27" ht="12.95" customHeight="1"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7:27" ht="12.95" customHeight="1"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7:27" ht="12.95" customHeight="1"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7:27" ht="12.95" customHeight="1"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7:27" ht="12.95" customHeight="1"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7:27" ht="12.95" customHeight="1"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7:27" ht="12.95" customHeight="1"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7:27" ht="12.95" customHeight="1"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7:27" ht="12.95" customHeight="1"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7:27" ht="12.95" customHeight="1"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7:27" ht="12.95" customHeight="1"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7:27" ht="12.95" customHeight="1"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7:27" ht="12.95" customHeight="1"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7:27" ht="12.95" customHeight="1"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7:27" ht="12.95" customHeight="1"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7:27" ht="12.95" customHeight="1"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7:27" ht="12.95" customHeight="1"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7:27" ht="12.95" customHeight="1"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7:27" ht="12.95" customHeight="1"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7:27" ht="12.95" customHeight="1"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7:27" ht="12.95" customHeight="1"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7:27" ht="12.95" customHeight="1"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7:27" ht="12.95" customHeight="1"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7:27" ht="12.95" customHeight="1"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7:27" ht="12.95" customHeight="1"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7:27" ht="12.95" customHeight="1"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7:27" ht="12.95" customHeight="1"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7:27" ht="12.95" customHeight="1"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7:27" ht="12.95" customHeight="1"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7:27" ht="12.95" customHeight="1"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7:27" ht="12.95" customHeight="1"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7:27" ht="12.95" customHeight="1"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7:27" ht="12.95" customHeight="1"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7:27" ht="12.95" customHeight="1"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7:27" ht="12.95" customHeight="1"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7:27" ht="12.95" customHeight="1"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7:27" ht="12.95" customHeight="1"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7:27" ht="12.95" customHeight="1"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7:27" ht="12.95" customHeight="1"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7:27" ht="12.95" customHeight="1"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17:27" ht="12.95" customHeight="1"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17:27" ht="12.95" customHeight="1"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7:27" ht="12.95" customHeight="1"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</row>
    <row r="156" spans="17:27" ht="12.95" customHeight="1"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7:27" ht="12.95" customHeight="1"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</row>
  </sheetData>
  <autoFilter ref="A7:P82"/>
  <mergeCells count="3">
    <mergeCell ref="A1:E1"/>
    <mergeCell ref="A3:C3"/>
    <mergeCell ref="B5:D5"/>
  </mergeCells>
  <phoneticPr fontId="0" type="noConversion"/>
  <pageMargins left="0.7" right="0.7" top="0.75" bottom="0.75" header="0.3" footer="0.3"/>
  <pageSetup paperSize="9" scale="49" orientation="landscape" r:id="rId1"/>
  <headerFooter>
    <oddHeader>&amp;C&amp;A</oddHeader>
    <oddFooter>&amp;C&amp;"Arial"&amp;10Page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8" sqref="B28"/>
    </sheetView>
  </sheetViews>
  <sheetFormatPr defaultColWidth="11.5703125" defaultRowHeight="12.95" customHeight="1"/>
  <cols>
    <col min="1" max="1" width="37.85546875" customWidth="1"/>
    <col min="2" max="7" width="12.85546875" customWidth="1"/>
  </cols>
  <sheetData>
    <row r="1" spans="1:7" ht="15.6" customHeight="1">
      <c r="A1" s="132" t="s">
        <v>18</v>
      </c>
      <c r="B1" s="132"/>
      <c r="C1" s="132"/>
      <c r="D1" s="132"/>
      <c r="E1" s="132"/>
      <c r="F1" s="1"/>
    </row>
    <row r="2" spans="1:7" ht="12.75">
      <c r="A2" s="4"/>
      <c r="B2" s="2"/>
      <c r="C2" s="2"/>
      <c r="D2" s="2"/>
    </row>
    <row r="3" spans="1:7" ht="13.35" customHeight="1">
      <c r="A3" s="133" t="s">
        <v>114</v>
      </c>
      <c r="B3" s="134"/>
      <c r="C3" s="134"/>
      <c r="D3" s="134"/>
    </row>
    <row r="4" spans="1:7" ht="12.75">
      <c r="B4" t="s">
        <v>4</v>
      </c>
      <c r="C4" t="s">
        <v>30</v>
      </c>
      <c r="D4" t="s">
        <v>145</v>
      </c>
    </row>
    <row r="5" spans="1:7" ht="12.75">
      <c r="A5" s="3" t="s">
        <v>19</v>
      </c>
    </row>
    <row r="6" spans="1:7" ht="12.75"/>
    <row r="7" spans="1:7" ht="12.75">
      <c r="A7" s="13" t="s">
        <v>48</v>
      </c>
      <c r="B7" s="112">
        <f>[1]Summary!$B$11</f>
        <v>2782.2799999999979</v>
      </c>
      <c r="C7" s="112">
        <v>0</v>
      </c>
      <c r="D7" s="111">
        <f>SUM(B7:C7)</f>
        <v>2782.2799999999979</v>
      </c>
      <c r="E7" s="6"/>
      <c r="F7" s="6"/>
      <c r="G7" s="6"/>
    </row>
    <row r="8" spans="1:7" ht="12.75">
      <c r="A8" s="13" t="s">
        <v>20</v>
      </c>
      <c r="B8" s="112">
        <f ca="1">Receipts!C23</f>
        <v>4934.4500000000007</v>
      </c>
      <c r="C8" s="112">
        <f ca="1">Receipts!D23</f>
        <v>206.72</v>
      </c>
      <c r="D8" s="111">
        <f>SUM(B8:C8)</f>
        <v>5141.170000000001</v>
      </c>
      <c r="E8" s="6"/>
      <c r="F8" s="6"/>
      <c r="G8" s="6"/>
    </row>
    <row r="9" spans="1:7" ht="12.75">
      <c r="A9" s="13" t="s">
        <v>21</v>
      </c>
      <c r="B9" s="112">
        <f ca="1">-Payments!E57</f>
        <v>-5717.55</v>
      </c>
      <c r="C9" s="112">
        <f ca="1">-Payments!F57</f>
        <v>-206.72000000000003</v>
      </c>
      <c r="D9" s="111">
        <f>SUM(B9:C9)</f>
        <v>-5924.27</v>
      </c>
      <c r="E9" s="6"/>
      <c r="F9" s="6"/>
      <c r="G9" s="6"/>
    </row>
    <row r="10" spans="1:7" ht="12.75">
      <c r="A10" s="14"/>
      <c r="B10" s="112"/>
      <c r="C10" s="112"/>
      <c r="D10" s="113"/>
      <c r="E10" s="6"/>
      <c r="F10" s="6"/>
      <c r="G10" s="6"/>
    </row>
    <row r="11" spans="1:7" ht="12.75">
      <c r="A11" s="13" t="s">
        <v>129</v>
      </c>
      <c r="B11" s="112">
        <f>SUM(B7:B10)</f>
        <v>1999.1799999999985</v>
      </c>
      <c r="C11" s="112">
        <f>SUM(C7:C10)</f>
        <v>0</v>
      </c>
      <c r="D11" s="111">
        <f>SUM(B11:C11)</f>
        <v>1999.1799999999985</v>
      </c>
      <c r="E11" s="6"/>
      <c r="F11" s="6"/>
      <c r="G11" s="6"/>
    </row>
    <row r="12" spans="1:7" ht="12.95" customHeight="1">
      <c r="A12" s="10"/>
    </row>
    <row r="13" spans="1:7" ht="12.95" customHeight="1">
      <c r="A13" s="118"/>
    </row>
    <row r="14" spans="1:7" ht="12.95" customHeight="1">
      <c r="C14" s="7"/>
    </row>
    <row r="16" spans="1:7" ht="12.95" customHeight="1">
      <c r="A16" s="118"/>
    </row>
  </sheetData>
  <mergeCells count="2">
    <mergeCell ref="A1:E1"/>
    <mergeCell ref="A3:D3"/>
  </mergeCells>
  <phoneticPr fontId="0" type="noConversion"/>
  <pageMargins left="0.7" right="0.7" top="0.75" bottom="0.75" header="0.3" footer="0.3"/>
  <pageSetup paperSize="9" orientation="landscape" r:id="rId1"/>
  <headerFooter>
    <oddHeader>&amp;C&amp;A</oddHeader>
    <oddFooter>&amp;C&amp;"Arial"&amp;10Page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30" sqref="C30"/>
    </sheetView>
  </sheetViews>
  <sheetFormatPr defaultColWidth="11.5703125" defaultRowHeight="12.95" customHeight="1"/>
  <cols>
    <col min="1" max="1" width="41.140625" customWidth="1"/>
    <col min="2" max="3" width="12.85546875" style="5" customWidth="1"/>
    <col min="4" max="6" width="12.85546875" customWidth="1"/>
  </cols>
  <sheetData>
    <row r="1" spans="1:6" ht="12.75">
      <c r="A1" s="10" t="s">
        <v>155</v>
      </c>
    </row>
    <row r="2" spans="1:6" ht="12.75" customHeight="1">
      <c r="A2" s="10" t="s">
        <v>38</v>
      </c>
    </row>
    <row r="3" spans="1:6" ht="17.649999999999999" customHeight="1">
      <c r="A3" s="135"/>
      <c r="B3" s="135"/>
      <c r="C3" s="135"/>
      <c r="D3" s="135"/>
      <c r="E3" s="135"/>
      <c r="F3" s="2"/>
    </row>
    <row r="4" spans="1:6" ht="12.75">
      <c r="A4" t="s">
        <v>39</v>
      </c>
      <c r="C4" s="5">
        <f ca="1">Summary!B11</f>
        <v>1999.1799999999985</v>
      </c>
      <c r="D4" s="124"/>
    </row>
    <row r="5" spans="1:6" ht="12.75" customHeight="1">
      <c r="D5" s="124"/>
    </row>
    <row r="6" spans="1:6" ht="12.75">
      <c r="A6" s="3" t="s">
        <v>40</v>
      </c>
      <c r="C6" s="5">
        <v>0</v>
      </c>
      <c r="D6" s="124"/>
    </row>
    <row r="7" spans="1:6" ht="12.75">
      <c r="D7" s="124"/>
    </row>
    <row r="8" spans="1:6" ht="12.75">
      <c r="A8" s="10" t="s">
        <v>41</v>
      </c>
      <c r="D8" s="124"/>
    </row>
    <row r="9" spans="1:6" ht="12.75">
      <c r="A9" s="119" t="str">
        <f ca="1">Payments!D49</f>
        <v>Councillor course</v>
      </c>
      <c r="B9" s="119">
        <f ca="1">Payments!C49</f>
        <v>421</v>
      </c>
      <c r="C9" s="5">
        <f ca="1">Payments!E49</f>
        <v>30</v>
      </c>
      <c r="D9" s="124"/>
    </row>
    <row r="10" spans="1:6" ht="12.75">
      <c r="A10" s="119" t="str">
        <f ca="1">Payments!D50</f>
        <v>Annual membership fee</v>
      </c>
      <c r="B10" s="119">
        <f ca="1">Payments!C50</f>
        <v>422</v>
      </c>
      <c r="C10" s="5">
        <f ca="1">Payments!E50</f>
        <v>56.2</v>
      </c>
      <c r="D10" s="124"/>
    </row>
    <row r="11" spans="1:6" ht="12.75">
      <c r="A11" s="119" t="str">
        <f ca="1">Payments!D53</f>
        <v>Cllr expenses</v>
      </c>
      <c r="B11" s="119">
        <f ca="1">Payments!C53</f>
        <v>425</v>
      </c>
      <c r="C11" s="5">
        <f ca="1">Payments!E53</f>
        <v>22.75</v>
      </c>
      <c r="D11" s="124"/>
    </row>
    <row r="12" spans="1:6" ht="12.75">
      <c r="A12" s="119">
        <f ca="1">Payments!D54</f>
        <v>0</v>
      </c>
      <c r="B12" s="119">
        <f ca="1">Payments!C54</f>
        <v>0</v>
      </c>
      <c r="C12" s="5">
        <f ca="1">Payments!E54</f>
        <v>0</v>
      </c>
      <c r="D12" s="124"/>
    </row>
    <row r="13" spans="1:6" ht="12.75">
      <c r="A13" s="119"/>
      <c r="B13" s="119"/>
      <c r="D13" s="124"/>
    </row>
    <row r="14" spans="1:6" ht="12.75" customHeight="1">
      <c r="A14" s="119"/>
      <c r="B14" s="119"/>
      <c r="D14" s="124"/>
    </row>
    <row r="15" spans="1:6" ht="12.75">
      <c r="A15" s="119"/>
      <c r="B15" s="119"/>
      <c r="D15" s="124"/>
    </row>
    <row r="16" spans="1:6" ht="12.75">
      <c r="D16" s="124"/>
    </row>
    <row r="17" spans="1:4" ht="13.5" thickBot="1">
      <c r="A17" t="s">
        <v>43</v>
      </c>
      <c r="B17" s="6"/>
      <c r="C17" s="123">
        <f>SUM(C4:C16)</f>
        <v>2108.1299999999983</v>
      </c>
      <c r="D17" s="124"/>
    </row>
    <row r="18" spans="1:4" ht="13.5" thickTop="1">
      <c r="B18" s="6"/>
      <c r="D18" s="124"/>
    </row>
    <row r="19" spans="1:4" ht="12.75">
      <c r="A19" t="s">
        <v>42</v>
      </c>
      <c r="C19" s="5">
        <v>2108.13</v>
      </c>
      <c r="D19" s="124"/>
    </row>
    <row r="20" spans="1:4" ht="12.75">
      <c r="D20" s="124"/>
    </row>
    <row r="21" spans="1:4" ht="13.5" thickBot="1">
      <c r="A21" t="s">
        <v>44</v>
      </c>
      <c r="C21" s="123">
        <f>C17-C19</f>
        <v>0</v>
      </c>
      <c r="D21" s="124"/>
    </row>
    <row r="22" spans="1:4" ht="12.95" customHeight="1" thickTop="1">
      <c r="D22" s="124"/>
    </row>
    <row r="23" spans="1:4" ht="12.95" customHeight="1">
      <c r="A23" t="s">
        <v>143</v>
      </c>
      <c r="B23" s="122">
        <v>42798</v>
      </c>
      <c r="C23" s="5">
        <v>2108.13</v>
      </c>
      <c r="D23" s="125"/>
    </row>
    <row r="24" spans="1:4" ht="12.95" customHeight="1">
      <c r="D24" s="125"/>
    </row>
  </sheetData>
  <mergeCells count="1">
    <mergeCell ref="A3:E3"/>
  </mergeCells>
  <phoneticPr fontId="0" type="noConversion"/>
  <pageMargins left="0.7" right="0.7" top="0.75" bottom="0.75" header="0.3" footer="0.3"/>
  <pageSetup paperSize="9" orientation="landscape" r:id="rId1"/>
  <headerFooter>
    <oddHeader>&amp;C&amp;A</oddHeader>
    <oddFooter>&amp;C&amp;"Arial"&amp;10Page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Receipts</vt:lpstr>
      <vt:lpstr>Payments</vt:lpstr>
      <vt:lpstr>Summary</vt:lpstr>
      <vt:lpstr>Rec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Sparrow</dc:creator>
  <cp:lastModifiedBy>Madaline</cp:lastModifiedBy>
  <cp:revision>42</cp:revision>
  <cp:lastPrinted>2017-04-09T11:58:38Z</cp:lastPrinted>
  <dcterms:created xsi:type="dcterms:W3CDTF">2012-05-02T15:29:01Z</dcterms:created>
  <dcterms:modified xsi:type="dcterms:W3CDTF">2017-05-31T13:55:26Z</dcterms:modified>
  <dc:language>en-GB</dc:language>
</cp:coreProperties>
</file>